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Ms\DMs-Revisao final-RV\"/>
    </mc:Choice>
  </mc:AlternateContent>
  <xr:revisionPtr revIDLastSave="0" documentId="13_ncr:1_{D2009F82-2D41-4BA1-B916-8FB58E7B5C47}" xr6:coauthVersionLast="47" xr6:coauthVersionMax="47" xr10:uidLastSave="{00000000-0000-0000-0000-000000000000}"/>
  <workbookProtection workbookAlgorithmName="SHA-512" workbookHashValue="R+nPx944YF9IdSVx/e2/p9gvaWkx03ZUNZlW9IMvt0S74E0+bmLBK3KVXGG83SLXvrCmpZxKy8sX0M4lLD8OBg==" workbookSaltValue="8WYjvrK4yYC2z7OEKmWofw==" workbookSpinCount="100000" lockStructure="1"/>
  <bookViews>
    <workbookView xWindow="1695" yWindow="600" windowWidth="15375" windowHeight="7875" xr2:uid="{00000000-000D-0000-FFFF-FFFF00000000}"/>
  </bookViews>
  <sheets>
    <sheet name="Planilha1" sheetId="1" r:id="rId1"/>
    <sheet name="Incertezas" sheetId="2" state="hidden" r:id="rId2"/>
  </sheets>
  <definedNames>
    <definedName name="_Hlk535911569" localSheetId="0">Planilha1!#REF!</definedName>
    <definedName name="_xlnm.Print_Area" localSheetId="1">Incertezas!$A$1:$K$95</definedName>
    <definedName name="_xlnm.Print_Area" localSheetId="0">Planilha1!$A$1:$K$167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9" i="2" l="1"/>
  <c r="C93" i="1"/>
  <c r="C92" i="1"/>
  <c r="C91" i="1"/>
  <c r="C90" i="1"/>
  <c r="C89" i="1"/>
  <c r="O107" i="2"/>
  <c r="O106" i="2"/>
  <c r="R106" i="2" s="1"/>
  <c r="R109" i="2"/>
  <c r="O109" i="2"/>
  <c r="P107" i="2"/>
  <c r="C84" i="1"/>
  <c r="C83" i="1"/>
  <c r="C82" i="1"/>
  <c r="C81" i="1"/>
  <c r="C80" i="1"/>
  <c r="E80" i="1" s="1"/>
  <c r="G80" i="1" s="1"/>
  <c r="N103" i="2"/>
  <c r="N102" i="2"/>
  <c r="N101" i="2"/>
  <c r="N100" i="2"/>
  <c r="N99" i="2"/>
  <c r="R103" i="2"/>
  <c r="O103" i="2"/>
  <c r="R102" i="2"/>
  <c r="O102" i="2"/>
  <c r="R101" i="2"/>
  <c r="O101" i="2"/>
  <c r="R100" i="2"/>
  <c r="O100" i="2"/>
  <c r="R99" i="2"/>
  <c r="O99" i="2"/>
  <c r="P97" i="2"/>
  <c r="O97" i="2"/>
  <c r="O96" i="2"/>
  <c r="R96" i="2" s="1"/>
  <c r="N93" i="2"/>
  <c r="N92" i="2"/>
  <c r="N91" i="2"/>
  <c r="N90" i="2"/>
  <c r="O88" i="2"/>
  <c r="O87" i="2"/>
  <c r="R87" i="2" s="1"/>
  <c r="R93" i="2"/>
  <c r="O93" i="2"/>
  <c r="R92" i="2"/>
  <c r="O92" i="2"/>
  <c r="R91" i="2"/>
  <c r="O91" i="2"/>
  <c r="R90" i="2"/>
  <c r="O90" i="2"/>
  <c r="P88" i="2"/>
  <c r="C75" i="1"/>
  <c r="G75" i="1" s="1"/>
  <c r="C74" i="1"/>
  <c r="G74" i="1" s="1"/>
  <c r="C73" i="1"/>
  <c r="G73" i="1" s="1"/>
  <c r="C72" i="1"/>
  <c r="G72" i="1" s="1"/>
  <c r="R107" i="2" l="1"/>
  <c r="R97" i="2"/>
  <c r="Q109" i="2"/>
  <c r="S109" i="2" s="1"/>
  <c r="T109" i="2" s="1"/>
  <c r="J89" i="1" s="1"/>
  <c r="Q103" i="2"/>
  <c r="Q102" i="2"/>
  <c r="R88" i="2"/>
  <c r="S102" i="2" s="1"/>
  <c r="T102" i="2" s="1"/>
  <c r="J83" i="1" s="1"/>
  <c r="Q100" i="2"/>
  <c r="Q101" i="2"/>
  <c r="Q91" i="2"/>
  <c r="Q99" i="2"/>
  <c r="Q90" i="2"/>
  <c r="Q93" i="2"/>
  <c r="Q92" i="2"/>
  <c r="E72" i="1"/>
  <c r="E73" i="1"/>
  <c r="E74" i="1"/>
  <c r="E75" i="1"/>
  <c r="E89" i="1"/>
  <c r="S91" i="2" l="1"/>
  <c r="T91" i="2" s="1"/>
  <c r="J73" i="1" s="1"/>
  <c r="S93" i="2"/>
  <c r="T93" i="2" s="1"/>
  <c r="J75" i="1" s="1"/>
  <c r="S92" i="2"/>
  <c r="T92" i="2" s="1"/>
  <c r="J74" i="1" s="1"/>
  <c r="S103" i="2"/>
  <c r="T103" i="2" s="1"/>
  <c r="J84" i="1" s="1"/>
  <c r="S90" i="2"/>
  <c r="T90" i="2" s="1"/>
  <c r="J72" i="1" s="1"/>
  <c r="S101" i="2"/>
  <c r="T101" i="2" s="1"/>
  <c r="J82" i="1" s="1"/>
  <c r="S100" i="2"/>
  <c r="T100" i="2" s="1"/>
  <c r="J81" i="1" s="1"/>
  <c r="S99" i="2"/>
  <c r="T99" i="2" s="1"/>
  <c r="J80" i="1" s="1"/>
  <c r="E93" i="1"/>
  <c r="G93" i="1" s="1"/>
  <c r="E92" i="1"/>
  <c r="G92" i="1" s="1"/>
  <c r="E91" i="1"/>
  <c r="G91" i="1" s="1"/>
  <c r="E90" i="1"/>
  <c r="G90" i="1" s="1"/>
  <c r="G89" i="1"/>
  <c r="E83" i="1"/>
  <c r="G83" i="1" s="1"/>
  <c r="E84" i="1"/>
  <c r="G84" i="1" s="1"/>
  <c r="E81" i="1"/>
  <c r="G81" i="1" s="1"/>
  <c r="E82" i="1"/>
  <c r="G82" i="1" s="1"/>
</calcChain>
</file>

<file path=xl/sharedStrings.xml><?xml version="1.0" encoding="utf-8"?>
<sst xmlns="http://schemas.openxmlformats.org/spreadsheetml/2006/main" count="202" uniqueCount="120">
  <si>
    <t>DADOS TÉCNICOS DO EQUIPAMENTO</t>
  </si>
  <si>
    <t>MÉTODO</t>
  </si>
  <si>
    <t>Este certificado é valido para os itens calibrados.</t>
  </si>
  <si>
    <t>Calibração executada conforme manual de instrução do Fabricante.</t>
  </si>
  <si>
    <t>Condições Ambientais</t>
  </si>
  <si>
    <t>Ensaios</t>
  </si>
  <si>
    <t>Erro Relativo (%)</t>
  </si>
  <si>
    <t>Os números correspondem à qualidade da medida.</t>
  </si>
  <si>
    <t>Quanto menor o erro relativo, melhor foi à efetuação da medida.</t>
  </si>
  <si>
    <t>CALIBRAÇÃO APROVADA</t>
  </si>
  <si>
    <t>INSTRUMENTOS UTILIZADOS</t>
  </si>
  <si>
    <t>Fornecedor: SERTIN</t>
  </si>
  <si>
    <t>Identificação: CAT – 021</t>
  </si>
  <si>
    <t>As cópias dos certificados de calibração dos instrumentos estão em anexo.</t>
  </si>
  <si>
    <t>As medições estão dentro dos limites estabelecidos pelo fabricante e USP.</t>
  </si>
  <si>
    <t>Todos os nossos instrumentos são calibrados RBC.</t>
  </si>
  <si>
    <t/>
  </si>
  <si>
    <t>(Determinada pelo Cliente)</t>
  </si>
  <si>
    <t>Comércio e Serviços de Assistência Técnica Ltda.</t>
  </si>
  <si>
    <t>CERTIFICADO DE CALIBRAÇÃO</t>
  </si>
  <si>
    <t>CATENA</t>
  </si>
  <si>
    <t>A calibração foi feita de acordo com o manual de operação do equipamento e os valores obtidos estão dentro</t>
  </si>
  <si>
    <t>das tolerâncias estabelecidas pelo fabricante.</t>
  </si>
  <si>
    <t xml:space="preserve">Executante    </t>
  </si>
  <si>
    <t>Signatário Autorizado</t>
  </si>
  <si>
    <t>Próxima calibração: 01/2021</t>
  </si>
  <si>
    <r>
      <t>Fabricante:</t>
    </r>
    <r>
      <rPr>
        <sz val="10"/>
        <color theme="1"/>
        <rFont val="Arial"/>
        <family val="2"/>
      </rPr>
      <t xml:space="preserve"> : ERWEKA</t>
    </r>
  </si>
  <si>
    <t>(≤ 0,50%)</t>
  </si>
  <si>
    <t xml:space="preserve">(≤ 0,33%) </t>
  </si>
  <si>
    <t>(≤ 0,25%)</t>
  </si>
  <si>
    <t>TEMPO</t>
  </si>
  <si>
    <t>• A calibração do tempo de teste pode sofrer uma variação de ± 3 s.</t>
  </si>
  <si>
    <t>Fornecedor: BALITEK</t>
  </si>
  <si>
    <t>Vácuo:</t>
  </si>
  <si>
    <t>-100 até -700mbar</t>
  </si>
  <si>
    <t>Tempo:</t>
  </si>
  <si>
    <t>0h. 00min. 00s. à 99h. 59min. 59s</t>
  </si>
  <si>
    <t>• A calibração da pressão (negativa) pode ter uma variação de ± 10 mBar.</t>
  </si>
  <si>
    <t>(≤ 2,50%)</t>
  </si>
  <si>
    <t>(≤ 2,00%)</t>
  </si>
  <si>
    <t>(≤ 3,33%)</t>
  </si>
  <si>
    <t>(≤ 5,00%)</t>
  </si>
  <si>
    <t>VÁCUO</t>
  </si>
  <si>
    <t>ESTABILIDADE VÁCUO</t>
  </si>
  <si>
    <r>
      <t xml:space="preserve">Página </t>
    </r>
    <r>
      <rPr>
        <b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de </t>
    </r>
    <r>
      <rPr>
        <b/>
        <sz val="10"/>
        <color theme="1"/>
        <rFont val="Arial"/>
        <family val="2"/>
      </rPr>
      <t>3</t>
    </r>
  </si>
  <si>
    <t>Identificação: CAT – 017</t>
  </si>
  <si>
    <t>Certificado de calibração: CT-R 2017-0127 CP</t>
  </si>
  <si>
    <t>Identificação: CAT – 018</t>
  </si>
  <si>
    <r>
      <t xml:space="preserve">Página </t>
    </r>
    <r>
      <rPr>
        <b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de </t>
    </r>
    <r>
      <rPr>
        <b/>
        <sz val="10"/>
        <color theme="1"/>
        <rFont val="Arial"/>
        <family val="2"/>
      </rPr>
      <t>3</t>
    </r>
  </si>
  <si>
    <t xml:space="preserve">Teste de Blister </t>
  </si>
  <si>
    <t>Próxima calibração: 10/2020</t>
  </si>
  <si>
    <t>Certificado de calibração: CT-R 2019-0108 GQ</t>
  </si>
  <si>
    <t>Equipamento: Teste de integridade de Blister - Marca: ERWEKA - Modelo: VDT</t>
  </si>
  <si>
    <t>NS: 112878.1453   TAG: BVC.004-EA.112</t>
  </si>
  <si>
    <t>DM-003-R0</t>
  </si>
  <si>
    <r>
      <t>CLIENTE:</t>
    </r>
    <r>
      <rPr>
        <sz val="10"/>
        <color theme="1"/>
        <rFont val="Arial"/>
        <family val="2"/>
      </rPr>
      <t xml:space="preserve"> APSEN FARMACÊUTICA SA.</t>
    </r>
  </si>
  <si>
    <r>
      <t xml:space="preserve">Modelo: </t>
    </r>
    <r>
      <rPr>
        <sz val="10"/>
        <color theme="1"/>
        <rFont val="Arial"/>
        <family val="2"/>
      </rPr>
      <t>VDT</t>
    </r>
  </si>
  <si>
    <r>
      <t>TAG:</t>
    </r>
    <r>
      <rPr>
        <sz val="10"/>
        <color theme="1"/>
        <rFont val="Arial"/>
        <family val="2"/>
      </rPr>
      <t xml:space="preserve"> BVC.004-EA.112</t>
    </r>
  </si>
  <si>
    <r>
      <t>Número de série:</t>
    </r>
    <r>
      <rPr>
        <sz val="10"/>
        <color theme="1"/>
        <rFont val="Arial"/>
        <family val="2"/>
      </rPr>
      <t xml:space="preserve"> 112878.1453</t>
    </r>
  </si>
  <si>
    <r>
      <t xml:space="preserve">Descrição: </t>
    </r>
    <r>
      <rPr>
        <sz val="10"/>
        <color theme="1"/>
        <rFont val="Arial"/>
        <family val="2"/>
      </rPr>
      <t xml:space="preserve">Teste de vedação em embalagem de blister utilizando um banho de corante azul de metileno e controle </t>
    </r>
  </si>
  <si>
    <r>
      <t xml:space="preserve">ENDEREÇO: </t>
    </r>
    <r>
      <rPr>
        <sz val="10"/>
        <color theme="1"/>
        <rFont val="Arial"/>
        <family val="2"/>
      </rPr>
      <t>Rua La Paz, 37 - Santo Amaro - SP</t>
    </r>
  </si>
  <si>
    <t>Vacuômetro</t>
  </si>
  <si>
    <t>Barômetro Digital</t>
  </si>
  <si>
    <t>Cronômetro Digital</t>
  </si>
  <si>
    <t>Termo-Higrômetro Digital</t>
  </si>
  <si>
    <t>Arquimedes Caetano</t>
  </si>
  <si>
    <t>APSEN FARMACÊUTICA SA.</t>
  </si>
  <si>
    <t xml:space="preserve">                     preciso de vácuo.</t>
  </si>
  <si>
    <t>Identificação: CAT – 019</t>
  </si>
  <si>
    <t>Certificado Número: 053A/20</t>
  </si>
  <si>
    <r>
      <t xml:space="preserve">PRÓXIMA CALIBRAÇÃO: </t>
    </r>
    <r>
      <rPr>
        <sz val="10"/>
        <color theme="1"/>
        <rFont val="Arial"/>
        <family val="2"/>
      </rPr>
      <t>XX/05/2021</t>
    </r>
  </si>
  <si>
    <r>
      <t xml:space="preserve">CALIBRAÇÃO: </t>
    </r>
    <r>
      <rPr>
        <sz val="10"/>
        <color theme="1"/>
        <rFont val="Arial"/>
        <family val="2"/>
      </rPr>
      <t>18/05/2020</t>
    </r>
  </si>
  <si>
    <r>
      <t xml:space="preserve">EMISSÃO: </t>
    </r>
    <r>
      <rPr>
        <sz val="10"/>
        <color theme="1"/>
        <rFont val="Arial"/>
        <family val="2"/>
      </rPr>
      <t>20/05/2020</t>
    </r>
  </si>
  <si>
    <r>
      <rPr>
        <b/>
        <sz val="10"/>
        <color theme="1"/>
        <rFont val="Arial"/>
        <family val="2"/>
      </rPr>
      <t xml:space="preserve">Resolução: </t>
    </r>
    <r>
      <rPr>
        <sz val="10"/>
        <color theme="1"/>
        <rFont val="Arial"/>
        <family val="2"/>
      </rPr>
      <t>± 3s.</t>
    </r>
  </si>
  <si>
    <r>
      <rPr>
        <b/>
        <sz val="10"/>
        <color theme="1"/>
        <rFont val="Arial"/>
        <family val="2"/>
      </rPr>
      <t>Temperatura Ambiente:</t>
    </r>
    <r>
      <rPr>
        <sz val="10"/>
        <color theme="1"/>
        <rFont val="Arial"/>
        <family val="2"/>
      </rPr>
      <t xml:space="preserve"> 22,0°C         </t>
    </r>
    <r>
      <rPr>
        <b/>
        <sz val="10"/>
        <color theme="1"/>
        <rFont val="Arial"/>
        <family val="2"/>
      </rPr>
      <t>Umidade do Ar:</t>
    </r>
    <r>
      <rPr>
        <sz val="10"/>
        <color theme="1"/>
        <rFont val="Arial"/>
        <family val="2"/>
      </rPr>
      <t xml:space="preserve"> 56%         </t>
    </r>
    <r>
      <rPr>
        <b/>
        <sz val="10"/>
        <color theme="1"/>
        <rFont val="Arial"/>
        <family val="2"/>
      </rPr>
      <t>Pressão Atmosférica:</t>
    </r>
    <r>
      <rPr>
        <sz val="10"/>
        <color theme="1"/>
        <rFont val="Arial"/>
        <family val="2"/>
      </rPr>
      <t xml:space="preserve"> +944 mBar</t>
    </r>
  </si>
  <si>
    <t>(≤ 1,67%)</t>
  </si>
  <si>
    <t>Certificado de calibração: LV02411-05191-20-R0</t>
  </si>
  <si>
    <t>Fornecedor: VISOMES</t>
  </si>
  <si>
    <t>Próxima calibração: 02/2022</t>
  </si>
  <si>
    <t>Certificado de calibração: R0132/2020</t>
  </si>
  <si>
    <t>(≤ 1,00 %)</t>
  </si>
  <si>
    <t>Incertezas</t>
  </si>
  <si>
    <t>Valor</t>
  </si>
  <si>
    <t>Padrão</t>
  </si>
  <si>
    <t>Resolução</t>
  </si>
  <si>
    <t>Desvio</t>
  </si>
  <si>
    <t>leit1</t>
  </si>
  <si>
    <t>leit 2</t>
  </si>
  <si>
    <t>leit3</t>
  </si>
  <si>
    <t xml:space="preserve">Padrão </t>
  </si>
  <si>
    <t>Obtido</t>
  </si>
  <si>
    <t>Erro Absoluto</t>
  </si>
  <si>
    <r>
      <t>Incerteza (</t>
    </r>
    <r>
      <rPr>
        <sz val="10"/>
        <color theme="1"/>
        <rFont val="Calibri"/>
        <family val="2"/>
      </rPr>
      <t>±)</t>
    </r>
  </si>
  <si>
    <t>n</t>
  </si>
  <si>
    <t>K</t>
  </si>
  <si>
    <t>Fonte</t>
  </si>
  <si>
    <t>Div</t>
  </si>
  <si>
    <t>Ci</t>
  </si>
  <si>
    <r>
      <t>d</t>
    </r>
    <r>
      <rPr>
        <sz val="9"/>
        <rFont val="Arial"/>
        <family val="2"/>
      </rPr>
      <t>t</t>
    </r>
    <r>
      <rPr>
        <vertAlign val="subscript"/>
        <sz val="9"/>
        <rFont val="Arial"/>
        <family val="2"/>
      </rPr>
      <t>P1</t>
    </r>
  </si>
  <si>
    <t>Ucp</t>
  </si>
  <si>
    <r>
      <t>d</t>
    </r>
    <r>
      <rPr>
        <sz val="9"/>
        <rFont val="Arial"/>
        <family val="2"/>
      </rPr>
      <t>ti1</t>
    </r>
  </si>
  <si>
    <t>V ri</t>
  </si>
  <si>
    <t>V rep</t>
  </si>
  <si>
    <t xml:space="preserve">Objeto (ti) </t>
  </si>
  <si>
    <t>DIV.</t>
  </si>
  <si>
    <t xml:space="preserve">Ui  </t>
  </si>
  <si>
    <t>Veff</t>
  </si>
  <si>
    <t>Uc</t>
  </si>
  <si>
    <t>U</t>
  </si>
  <si>
    <t>V1</t>
  </si>
  <si>
    <t>V2</t>
  </si>
  <si>
    <t>V3</t>
  </si>
  <si>
    <t>V4</t>
  </si>
  <si>
    <t>V5</t>
  </si>
  <si>
    <t xml:space="preserve">Unidade: </t>
  </si>
  <si>
    <t>segundos (s)</t>
  </si>
  <si>
    <t>mBar</t>
  </si>
  <si>
    <t>leit 4</t>
  </si>
  <si>
    <t>leit5</t>
  </si>
  <si>
    <t>Nota: A estabilidade é avaliada em intervalos de 1 minuto durante o período de 5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</si>
</sst>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00"/>
    <numFmt numFmtId="166" formatCode="0.000"/>
    <numFmt numFmtId="167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36"/>
      <color theme="1"/>
      <name val="Arial Black"/>
      <family val="2"/>
    </font>
    <font>
      <b/>
      <sz val="8"/>
      <color rgb="FF0000FF"/>
      <name val="Arial"/>
      <family val="2"/>
    </font>
    <font>
      <b/>
      <sz val="28"/>
      <color theme="1"/>
      <name val="Arial Black"/>
      <family val="2"/>
    </font>
    <font>
      <sz val="28"/>
      <color rgb="FF0200FE"/>
      <name val="Frankfurt"/>
      <family val="2"/>
    </font>
    <font>
      <sz val="11"/>
      <color rgb="FF0200FE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Symbol"/>
      <family val="1"/>
      <charset val="2"/>
    </font>
    <font>
      <vertAlign val="subscript"/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12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9" fontId="2" fillId="0" borderId="0" xfId="0" applyNumberFormat="1" applyFont="1"/>
    <xf numFmtId="1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12" fillId="2" borderId="0" xfId="0" applyFont="1" applyFill="1"/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right"/>
    </xf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0" xfId="0" applyFont="1" applyFill="1"/>
    <xf numFmtId="0" fontId="2" fillId="2" borderId="8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indent="2"/>
    </xf>
    <xf numFmtId="0" fontId="2" fillId="0" borderId="0" xfId="0" quotePrefix="1" applyFont="1"/>
    <xf numFmtId="0" fontId="15" fillId="0" borderId="0" xfId="0" applyFont="1"/>
    <xf numFmtId="0" fontId="14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165" fontId="2" fillId="0" borderId="0" xfId="0" applyNumberFormat="1" applyFont="1" applyAlignment="1" applyProtection="1">
      <alignment horizontal="center" vertical="center" wrapText="1"/>
      <protection hidden="1"/>
    </xf>
    <xf numFmtId="2" fontId="3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hidden="1"/>
    </xf>
    <xf numFmtId="0" fontId="18" fillId="0" borderId="13" xfId="1" applyFont="1" applyBorder="1" applyAlignment="1" applyProtection="1">
      <alignment horizontal="center"/>
      <protection hidden="1"/>
    </xf>
    <xf numFmtId="1" fontId="18" fillId="0" borderId="13" xfId="1" applyNumberFormat="1" applyFont="1" applyBorder="1" applyAlignment="1" applyProtection="1">
      <alignment horizontal="center"/>
      <protection hidden="1"/>
    </xf>
    <xf numFmtId="164" fontId="18" fillId="0" borderId="13" xfId="1" applyNumberFormat="1" applyFont="1" applyBorder="1" applyAlignment="1" applyProtection="1">
      <alignment horizontal="center"/>
      <protection hidden="1"/>
    </xf>
    <xf numFmtId="2" fontId="18" fillId="0" borderId="13" xfId="1" applyNumberFormat="1" applyFont="1" applyBorder="1" applyAlignment="1" applyProtection="1">
      <alignment vertical="center"/>
      <protection hidden="1"/>
    </xf>
    <xf numFmtId="0" fontId="18" fillId="0" borderId="13" xfId="1" applyFont="1" applyBorder="1" applyAlignment="1" applyProtection="1">
      <alignment vertical="center"/>
      <protection hidden="1"/>
    </xf>
    <xf numFmtId="0" fontId="19" fillId="0" borderId="13" xfId="2" applyFont="1" applyBorder="1" applyAlignment="1" applyProtection="1">
      <alignment vertical="center"/>
      <protection hidden="1"/>
    </xf>
    <xf numFmtId="2" fontId="18" fillId="0" borderId="13" xfId="1" applyNumberFormat="1" applyFont="1" applyBorder="1" applyAlignment="1" applyProtection="1">
      <alignment horizontal="center" vertical="center"/>
      <protection hidden="1"/>
    </xf>
    <xf numFmtId="0" fontId="18" fillId="0" borderId="13" xfId="1" applyFont="1" applyBorder="1" applyAlignment="1" applyProtection="1">
      <alignment horizontal="center" vertical="center"/>
      <protection hidden="1"/>
    </xf>
    <xf numFmtId="166" fontId="18" fillId="0" borderId="13" xfId="1" applyNumberFormat="1" applyFont="1" applyBorder="1" applyAlignment="1" applyProtection="1">
      <alignment horizontal="center" vertical="center"/>
      <protection hidden="1"/>
    </xf>
    <xf numFmtId="0" fontId="18" fillId="0" borderId="14" xfId="1" applyFont="1" applyBorder="1" applyAlignment="1" applyProtection="1">
      <alignment horizontal="left" vertical="center"/>
      <protection hidden="1"/>
    </xf>
    <xf numFmtId="0" fontId="18" fillId="0" borderId="13" xfId="1" applyFont="1" applyBorder="1" applyProtection="1">
      <protection hidden="1"/>
    </xf>
    <xf numFmtId="0" fontId="21" fillId="0" borderId="13" xfId="1" applyFont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166" fontId="18" fillId="0" borderId="13" xfId="1" applyNumberFormat="1" applyFont="1" applyBorder="1" applyProtection="1">
      <protection hidden="1"/>
    </xf>
    <xf numFmtId="167" fontId="18" fillId="0" borderId="13" xfId="1" applyNumberFormat="1" applyFont="1" applyBorder="1" applyAlignment="1" applyProtection="1">
      <alignment horizontal="center"/>
      <protection hidden="1"/>
    </xf>
    <xf numFmtId="166" fontId="21" fillId="0" borderId="13" xfId="1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1" fontId="3" fillId="0" borderId="0" xfId="0" applyNumberFormat="1" applyFont="1" applyAlignment="1">
      <alignment horizontal="left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0" xfId="0" applyNumberFormat="1" applyFont="1" applyAlignment="1" applyProtection="1">
      <alignment horizontal="center" vertical="center" wrapText="1"/>
      <protection hidden="1"/>
    </xf>
    <xf numFmtId="1" fontId="12" fillId="0" borderId="0" xfId="0" applyNumberFormat="1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64" fontId="2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1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0" fillId="0" borderId="0" xfId="0" applyNumberFormat="1" applyAlignment="1" applyProtection="1">
      <alignment horizontal="center" vertical="center"/>
      <protection hidden="1"/>
    </xf>
    <xf numFmtId="0" fontId="18" fillId="0" borderId="14" xfId="1" applyFont="1" applyBorder="1" applyAlignment="1" applyProtection="1">
      <alignment horizontal="center" vertical="center"/>
      <protection hidden="1"/>
    </xf>
    <xf numFmtId="0" fontId="18" fillId="0" borderId="15" xfId="1" applyFont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02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235324</xdr:colOff>
      <xdr:row>163</xdr:row>
      <xdr:rowOff>187297</xdr:rowOff>
    </xdr:from>
    <xdr:to>
      <xdr:col>10</xdr:col>
      <xdr:colOff>321049</xdr:colOff>
      <xdr:row>166</xdr:row>
      <xdr:rowOff>105654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32908473"/>
          <a:ext cx="6585137" cy="489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323848</xdr:colOff>
      <xdr:row>14</xdr:row>
      <xdr:rowOff>462643</xdr:rowOff>
    </xdr:from>
    <xdr:to>
      <xdr:col>10</xdr:col>
      <xdr:colOff>160562</xdr:colOff>
      <xdr:row>26</xdr:row>
      <xdr:rowOff>9525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6" y="3486831"/>
          <a:ext cx="5623151" cy="3404507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268942</xdr:colOff>
      <xdr:row>104</xdr:row>
      <xdr:rowOff>2</xdr:rowOff>
    </xdr:from>
    <xdr:to>
      <xdr:col>10</xdr:col>
      <xdr:colOff>354667</xdr:colOff>
      <xdr:row>106</xdr:row>
      <xdr:rowOff>102509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2" y="21425649"/>
          <a:ext cx="6585137" cy="489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489856</xdr:colOff>
      <xdr:row>154</xdr:row>
      <xdr:rowOff>136071</xdr:rowOff>
    </xdr:from>
    <xdr:to>
      <xdr:col>9</xdr:col>
      <xdr:colOff>396723</xdr:colOff>
      <xdr:row>158</xdr:row>
      <xdr:rowOff>107496</xdr:rowOff>
    </xdr:to>
    <xdr:pic>
      <xdr:nvPicPr>
        <xdr:cNvPr id="6" name="Imagem 4">
          <a:extLst>
            <a:ext uri="{FF2B5EF4-FFF2-40B4-BE49-F238E27FC236}">
              <a16:creationId xmlns:a16="http://schemas.microsoft.com/office/drawing/2014/main" id="{32A45D1F-DF4F-43D3-817D-FFE33F20B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57371">
          <a:off x="5014231" y="31704642"/>
          <a:ext cx="119954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8"/>
  <sheetViews>
    <sheetView showGridLines="0" tabSelected="1" view="pageBreakPreview" topLeftCell="A76" zoomScale="80" zoomScaleNormal="100" zoomScaleSheetLayoutView="80" zoomScalePageLayoutView="140" workbookViewId="0">
      <selection activeCell="N91" sqref="N91"/>
    </sheetView>
  </sheetViews>
  <sheetFormatPr defaultRowHeight="15" x14ac:dyDescent="0.25"/>
  <cols>
    <col min="3" max="3" width="9.140625" customWidth="1"/>
    <col min="13" max="13" width="11.42578125" customWidth="1"/>
    <col min="14" max="14" width="5.42578125" bestFit="1" customWidth="1"/>
    <col min="15" max="15" width="5.140625" bestFit="1" customWidth="1"/>
    <col min="16" max="16" width="4.85546875" bestFit="1" customWidth="1"/>
    <col min="17" max="17" width="5.140625" bestFit="1" customWidth="1"/>
    <col min="18" max="18" width="4.7109375" bestFit="1" customWidth="1"/>
  </cols>
  <sheetData>
    <row r="1" spans="3:13" ht="31.5" x14ac:dyDescent="0.25">
      <c r="I1" s="26" t="s">
        <v>20</v>
      </c>
      <c r="J1" s="25"/>
      <c r="K1" s="25"/>
      <c r="L1" s="26"/>
      <c r="M1" s="25"/>
    </row>
    <row r="2" spans="3:13" x14ac:dyDescent="0.25">
      <c r="I2" s="27" t="s">
        <v>18</v>
      </c>
      <c r="J2" s="25"/>
      <c r="K2" s="25"/>
      <c r="L2" s="25"/>
    </row>
    <row r="12" spans="3:13" ht="42.75" x14ac:dyDescent="0.8">
      <c r="C12" s="24"/>
    </row>
    <row r="15" spans="3:13" ht="55.5" x14ac:dyDescent="1.05">
      <c r="E15" s="11"/>
    </row>
    <row r="16" spans="3:13" ht="55.5" x14ac:dyDescent="1.05">
      <c r="F16" s="11"/>
    </row>
    <row r="21" spans="3:3" ht="55.5" x14ac:dyDescent="1.05">
      <c r="C21" s="11"/>
    </row>
    <row r="44" spans="1:11" ht="15.75" x14ac:dyDescent="0.25">
      <c r="C44" s="58"/>
      <c r="D44" s="58"/>
      <c r="E44" s="58"/>
      <c r="F44" s="58"/>
      <c r="G44" s="58"/>
      <c r="H44" s="58"/>
      <c r="I44" s="58"/>
      <c r="J44" s="58"/>
      <c r="K44" s="55" t="s">
        <v>66</v>
      </c>
    </row>
    <row r="45" spans="1:11" ht="15.75" x14ac:dyDescent="0.25">
      <c r="C45" s="58"/>
      <c r="D45" s="58"/>
      <c r="E45" s="58"/>
      <c r="F45" s="58"/>
      <c r="G45" s="58"/>
      <c r="H45" s="58"/>
      <c r="I45" s="58"/>
      <c r="J45" s="58"/>
      <c r="K45" s="55" t="s">
        <v>52</v>
      </c>
    </row>
    <row r="46" spans="1:11" ht="16.5" thickBot="1" x14ac:dyDescent="0.3">
      <c r="C46" s="58"/>
      <c r="D46" s="58"/>
      <c r="E46" s="58"/>
      <c r="F46" s="58"/>
      <c r="G46" s="58"/>
      <c r="H46" s="58"/>
      <c r="I46" s="58"/>
      <c r="J46" s="58"/>
      <c r="K46" s="55" t="s">
        <v>53</v>
      </c>
    </row>
    <row r="47" spans="1:11" ht="15.75" thickBot="1" x14ac:dyDescent="0.3">
      <c r="A47" s="109" t="s">
        <v>20</v>
      </c>
      <c r="B47" s="110"/>
      <c r="C47" s="110"/>
      <c r="D47" s="110"/>
      <c r="E47" s="110"/>
      <c r="F47" s="111"/>
      <c r="G47" s="115" t="s">
        <v>49</v>
      </c>
      <c r="H47" s="115"/>
      <c r="I47" s="115"/>
      <c r="J47" s="115"/>
      <c r="K47" s="116"/>
    </row>
    <row r="48" spans="1:11" ht="15.75" customHeight="1" thickBot="1" x14ac:dyDescent="0.3">
      <c r="A48" s="112"/>
      <c r="B48" s="113"/>
      <c r="C48" s="113"/>
      <c r="D48" s="113"/>
      <c r="E48" s="113"/>
      <c r="F48" s="114"/>
      <c r="G48" s="115" t="s">
        <v>69</v>
      </c>
      <c r="H48" s="115"/>
      <c r="I48" s="115"/>
      <c r="J48" s="115"/>
      <c r="K48" s="116"/>
    </row>
    <row r="49" spans="1:11" ht="15.75" thickBot="1" x14ac:dyDescent="0.3">
      <c r="A49" s="117" t="s">
        <v>18</v>
      </c>
      <c r="B49" s="118"/>
      <c r="C49" s="118"/>
      <c r="D49" s="118"/>
      <c r="E49" s="118"/>
      <c r="F49" s="119"/>
      <c r="G49" s="115" t="s">
        <v>54</v>
      </c>
      <c r="H49" s="115"/>
      <c r="I49" s="115"/>
      <c r="J49" s="115"/>
      <c r="K49" s="116"/>
    </row>
    <row r="50" spans="1:11" ht="15.75" thickBot="1" x14ac:dyDescent="0.3">
      <c r="A50" s="121" t="s">
        <v>19</v>
      </c>
      <c r="B50" s="122"/>
      <c r="C50" s="122"/>
      <c r="D50" s="122"/>
      <c r="E50" s="122"/>
      <c r="F50" s="123"/>
      <c r="G50" s="124" t="s">
        <v>44</v>
      </c>
      <c r="H50" s="124"/>
      <c r="I50" s="124"/>
      <c r="J50" s="124"/>
      <c r="K50" s="125"/>
    </row>
    <row r="51" spans="1:11" x14ac:dyDescent="0.25">
      <c r="D51" s="21"/>
      <c r="H51" s="6"/>
    </row>
    <row r="52" spans="1:11" x14ac:dyDescent="0.25">
      <c r="A52" s="1" t="s">
        <v>55</v>
      </c>
      <c r="B52" s="1"/>
      <c r="C52" s="1"/>
      <c r="D52" s="1"/>
      <c r="E52" s="1"/>
      <c r="F52" s="1"/>
      <c r="G52" s="1"/>
      <c r="H52" s="1"/>
      <c r="I52" s="1"/>
      <c r="J52" s="1"/>
      <c r="K52" s="2"/>
    </row>
    <row r="53" spans="1:11" ht="15" customHeight="1" x14ac:dyDescent="0.25">
      <c r="A53" s="9" t="s">
        <v>60</v>
      </c>
      <c r="B53" s="54"/>
      <c r="C53" s="54"/>
      <c r="D53" s="1"/>
      <c r="E53" s="1"/>
      <c r="F53" s="1"/>
      <c r="G53" s="1"/>
      <c r="H53" s="1"/>
      <c r="I53" s="1"/>
      <c r="J53" s="1"/>
      <c r="K53" s="2"/>
    </row>
    <row r="54" spans="1:11" x14ac:dyDescent="0.25">
      <c r="A54" s="9" t="s">
        <v>71</v>
      </c>
      <c r="B54" s="9"/>
      <c r="C54" s="9"/>
      <c r="D54" s="1"/>
      <c r="E54" s="1" t="s">
        <v>72</v>
      </c>
      <c r="F54" s="1"/>
      <c r="G54" s="1"/>
      <c r="H54" s="1" t="s">
        <v>70</v>
      </c>
      <c r="I54" s="1"/>
      <c r="J54" s="1"/>
      <c r="K54" s="2"/>
    </row>
    <row r="55" spans="1:11" x14ac:dyDescent="0.25">
      <c r="A55" s="108"/>
      <c r="B55" s="108"/>
      <c r="C55" s="54"/>
      <c r="D55" s="2"/>
      <c r="E55" s="2"/>
      <c r="F55" s="2"/>
      <c r="G55" s="2"/>
      <c r="H55" s="2"/>
      <c r="I55" s="2" t="s">
        <v>17</v>
      </c>
      <c r="J55" s="2"/>
      <c r="K55" s="2"/>
    </row>
    <row r="56" spans="1:11" x14ac:dyDescent="0.25">
      <c r="A56" s="108"/>
      <c r="B56" s="108"/>
      <c r="C56" s="3"/>
      <c r="D56" s="2"/>
      <c r="E56" s="2"/>
      <c r="F56" s="5" t="s">
        <v>0</v>
      </c>
      <c r="G56" s="2"/>
      <c r="H56" s="2"/>
      <c r="I56" s="2"/>
      <c r="J56" s="56" t="s">
        <v>16</v>
      </c>
      <c r="K56" s="2"/>
    </row>
    <row r="57" spans="1:11" x14ac:dyDescent="0.25">
      <c r="A57" s="1" t="s">
        <v>59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 t="s">
        <v>67</v>
      </c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1" t="s">
        <v>26</v>
      </c>
      <c r="B59" s="2"/>
      <c r="C59" s="2"/>
      <c r="D59" s="1" t="s">
        <v>56</v>
      </c>
      <c r="E59" s="2"/>
      <c r="F59" s="12" t="s">
        <v>57</v>
      </c>
      <c r="G59" s="2"/>
      <c r="H59" s="2"/>
      <c r="I59" s="30" t="s">
        <v>58</v>
      </c>
      <c r="J59" s="2"/>
      <c r="K59" s="2"/>
    </row>
    <row r="60" spans="1:11" x14ac:dyDescent="0.25">
      <c r="A60" s="1" t="s">
        <v>35</v>
      </c>
      <c r="B60" s="7" t="s">
        <v>36</v>
      </c>
      <c r="C60" s="2"/>
      <c r="D60" s="15"/>
      <c r="E60" s="2"/>
      <c r="F60" s="2" t="s">
        <v>73</v>
      </c>
      <c r="G60" s="57"/>
      <c r="H60" s="57"/>
      <c r="I60" s="57"/>
      <c r="J60" s="57"/>
      <c r="K60" s="57"/>
    </row>
    <row r="61" spans="1:11" x14ac:dyDescent="0.25">
      <c r="A61" s="9" t="s">
        <v>33</v>
      </c>
      <c r="B61" s="2" t="s">
        <v>34</v>
      </c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33"/>
      <c r="B62" s="33"/>
      <c r="C62" s="2"/>
      <c r="D62" s="2"/>
      <c r="E62" s="2"/>
      <c r="F62" s="5" t="s">
        <v>1</v>
      </c>
      <c r="G62" s="2"/>
      <c r="H62" s="2"/>
      <c r="I62" s="2"/>
      <c r="J62" s="2"/>
      <c r="K62" s="33"/>
    </row>
    <row r="63" spans="1:11" x14ac:dyDescent="0.25">
      <c r="A63" s="33"/>
      <c r="B63" s="33"/>
      <c r="C63" s="2"/>
      <c r="D63" s="2"/>
      <c r="E63" s="2"/>
      <c r="F63" s="6" t="s">
        <v>2</v>
      </c>
      <c r="G63" s="2"/>
      <c r="H63" s="2"/>
      <c r="I63" s="2"/>
      <c r="J63" s="33"/>
      <c r="K63" s="33"/>
    </row>
    <row r="64" spans="1:11" x14ac:dyDescent="0.25">
      <c r="A64" s="33"/>
      <c r="B64" s="33"/>
      <c r="C64" s="2"/>
      <c r="D64" s="2"/>
      <c r="E64" s="2"/>
      <c r="F64" s="6" t="s">
        <v>3</v>
      </c>
      <c r="G64" s="2"/>
      <c r="H64" s="2"/>
      <c r="I64" s="2"/>
      <c r="J64" s="33"/>
      <c r="K64" s="33"/>
    </row>
    <row r="65" spans="1:16" x14ac:dyDescent="0.25">
      <c r="A65" s="33"/>
      <c r="B65" s="33"/>
      <c r="C65" s="33"/>
      <c r="D65" s="33"/>
      <c r="E65" s="33"/>
      <c r="F65" s="6"/>
      <c r="G65" s="33"/>
      <c r="H65" s="33"/>
      <c r="I65" s="33"/>
      <c r="J65" s="33"/>
      <c r="K65" s="33"/>
    </row>
    <row r="66" spans="1:16" x14ac:dyDescent="0.25">
      <c r="A66" s="33"/>
      <c r="B66" s="33"/>
      <c r="C66" s="33"/>
      <c r="D66" s="33"/>
      <c r="E66" s="34"/>
      <c r="F66" s="22" t="s">
        <v>4</v>
      </c>
      <c r="G66" s="34"/>
      <c r="H66" s="33"/>
      <c r="I66" s="33"/>
      <c r="J66" s="33"/>
      <c r="K66" s="33"/>
    </row>
    <row r="67" spans="1:16" x14ac:dyDescent="0.25">
      <c r="A67" s="120" t="s">
        <v>74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</row>
    <row r="68" spans="1:16" x14ac:dyDescent="0.25">
      <c r="A68" s="33"/>
      <c r="B68" s="33"/>
      <c r="C68" s="33"/>
      <c r="D68" s="33"/>
      <c r="E68" s="14"/>
      <c r="F68" s="33"/>
      <c r="G68" s="16"/>
      <c r="H68" s="33"/>
      <c r="I68" s="33"/>
      <c r="J68" s="33"/>
      <c r="K68" s="33"/>
      <c r="M68" s="59" t="s">
        <v>81</v>
      </c>
      <c r="N68" s="59" t="s">
        <v>82</v>
      </c>
    </row>
    <row r="69" spans="1:16" x14ac:dyDescent="0.25">
      <c r="A69" s="70"/>
      <c r="B69" s="70"/>
      <c r="C69" s="70"/>
      <c r="D69" s="70"/>
      <c r="E69" s="70"/>
      <c r="F69" s="94" t="s">
        <v>30</v>
      </c>
      <c r="G69" s="70"/>
      <c r="H69" s="70"/>
      <c r="I69" s="91" t="s">
        <v>114</v>
      </c>
      <c r="J69" s="92" t="s">
        <v>115</v>
      </c>
      <c r="K69" s="70"/>
      <c r="M69" s="32" t="s">
        <v>83</v>
      </c>
      <c r="N69">
        <v>0.1</v>
      </c>
    </row>
    <row r="70" spans="1:16" x14ac:dyDescent="0.25">
      <c r="A70" s="95" t="s">
        <v>31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M70" s="32" t="s">
        <v>84</v>
      </c>
      <c r="N70">
        <v>0.1</v>
      </c>
    </row>
    <row r="71" spans="1:16" x14ac:dyDescent="0.25">
      <c r="A71" s="61" t="s">
        <v>5</v>
      </c>
      <c r="B71" s="61" t="s">
        <v>89</v>
      </c>
      <c r="C71" s="61" t="s">
        <v>90</v>
      </c>
      <c r="D71" s="61"/>
      <c r="E71" s="61" t="s">
        <v>91</v>
      </c>
      <c r="F71" s="61"/>
      <c r="G71" s="61"/>
      <c r="H71" s="62" t="s">
        <v>6</v>
      </c>
      <c r="I71" s="61"/>
      <c r="J71" s="61" t="s">
        <v>92</v>
      </c>
      <c r="K71" s="61"/>
      <c r="L71" s="33"/>
      <c r="M71" s="32" t="s">
        <v>85</v>
      </c>
      <c r="N71" s="60" t="s">
        <v>86</v>
      </c>
      <c r="O71" s="32" t="s">
        <v>87</v>
      </c>
      <c r="P71" s="32" t="s">
        <v>88</v>
      </c>
    </row>
    <row r="72" spans="1:16" x14ac:dyDescent="0.25">
      <c r="A72" s="63">
        <v>1</v>
      </c>
      <c r="B72" s="64">
        <v>300</v>
      </c>
      <c r="C72" s="64">
        <f>AVERAGE(N72:P72)</f>
        <v>300</v>
      </c>
      <c r="D72" s="65"/>
      <c r="E72" s="66">
        <f>C72-B72</f>
        <v>0</v>
      </c>
      <c r="F72" s="67"/>
      <c r="G72" s="68">
        <f>(C72-B72)/B72*100</f>
        <v>0</v>
      </c>
      <c r="H72" s="69" t="s">
        <v>80</v>
      </c>
      <c r="I72" s="70"/>
      <c r="J72" s="71">
        <f>Incertezas!T90</f>
        <v>0.11547005383792516</v>
      </c>
      <c r="K72" s="69"/>
      <c r="L72" s="33"/>
      <c r="M72" s="72">
        <v>300</v>
      </c>
      <c r="N72" s="72">
        <v>300</v>
      </c>
      <c r="O72" s="73">
        <v>300</v>
      </c>
      <c r="P72" s="73">
        <v>300</v>
      </c>
    </row>
    <row r="73" spans="1:16" x14ac:dyDescent="0.25">
      <c r="A73" s="63">
        <v>2</v>
      </c>
      <c r="B73" s="64">
        <v>600</v>
      </c>
      <c r="C73" s="64">
        <f t="shared" ref="C73:C75" si="0">AVERAGE(N73:P73)</f>
        <v>600</v>
      </c>
      <c r="D73" s="65"/>
      <c r="E73" s="66">
        <f t="shared" ref="E73:E75" si="1">C73-B73</f>
        <v>0</v>
      </c>
      <c r="F73" s="67"/>
      <c r="G73" s="68">
        <f>(C73-B73)/B73*100</f>
        <v>0</v>
      </c>
      <c r="H73" s="69" t="s">
        <v>27</v>
      </c>
      <c r="I73" s="70"/>
      <c r="J73" s="71">
        <f>Incertezas!T91</f>
        <v>0.11547005383792516</v>
      </c>
      <c r="K73" s="69"/>
      <c r="L73" s="33"/>
      <c r="M73" s="72">
        <v>600</v>
      </c>
      <c r="N73" s="72">
        <v>600</v>
      </c>
      <c r="O73" s="73">
        <v>600</v>
      </c>
      <c r="P73" s="73">
        <v>600</v>
      </c>
    </row>
    <row r="74" spans="1:16" x14ac:dyDescent="0.25">
      <c r="A74" s="63">
        <v>3</v>
      </c>
      <c r="B74" s="64">
        <v>900</v>
      </c>
      <c r="C74" s="64">
        <f t="shared" si="0"/>
        <v>900</v>
      </c>
      <c r="D74" s="65"/>
      <c r="E74" s="66">
        <f t="shared" si="1"/>
        <v>0</v>
      </c>
      <c r="F74" s="67"/>
      <c r="G74" s="68">
        <f>(C74-B74)/B74*100</f>
        <v>0</v>
      </c>
      <c r="H74" s="69" t="s">
        <v>28</v>
      </c>
      <c r="I74" s="70"/>
      <c r="J74" s="71">
        <f>Incertezas!T92</f>
        <v>0.11547005383792516</v>
      </c>
      <c r="K74" s="69"/>
      <c r="L74" s="33"/>
      <c r="M74" s="72">
        <v>900</v>
      </c>
      <c r="N74" s="72">
        <v>900</v>
      </c>
      <c r="O74" s="73">
        <v>900</v>
      </c>
      <c r="P74" s="73">
        <v>900</v>
      </c>
    </row>
    <row r="75" spans="1:16" x14ac:dyDescent="0.25">
      <c r="A75" s="63">
        <v>4</v>
      </c>
      <c r="B75" s="64">
        <v>1200</v>
      </c>
      <c r="C75" s="64">
        <f t="shared" si="0"/>
        <v>1200</v>
      </c>
      <c r="D75" s="65"/>
      <c r="E75" s="66">
        <f t="shared" si="1"/>
        <v>0</v>
      </c>
      <c r="F75" s="67"/>
      <c r="G75" s="68">
        <f>(C75-B75)/B75*100</f>
        <v>0</v>
      </c>
      <c r="H75" s="69" t="s">
        <v>29</v>
      </c>
      <c r="I75" s="70"/>
      <c r="J75" s="71">
        <f>Incertezas!T93</f>
        <v>0.11547005383792516</v>
      </c>
      <c r="K75" s="69"/>
      <c r="L75" s="33"/>
      <c r="M75" s="72">
        <v>1200</v>
      </c>
      <c r="N75" s="72">
        <v>1200</v>
      </c>
      <c r="O75" s="73">
        <v>1200</v>
      </c>
      <c r="P75" s="73">
        <v>1200</v>
      </c>
    </row>
    <row r="76" spans="1:16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</row>
    <row r="77" spans="1:16" x14ac:dyDescent="0.25">
      <c r="A77" s="70"/>
      <c r="B77" s="70"/>
      <c r="C77" s="70"/>
      <c r="D77" s="70"/>
      <c r="E77" s="70"/>
      <c r="F77" s="96" t="s">
        <v>42</v>
      </c>
      <c r="G77" s="70"/>
      <c r="H77" s="70"/>
      <c r="I77" s="91" t="s">
        <v>114</v>
      </c>
      <c r="J77" s="92" t="s">
        <v>116</v>
      </c>
      <c r="K77" s="70"/>
      <c r="M77" s="32" t="s">
        <v>83</v>
      </c>
      <c r="N77" s="72">
        <v>2</v>
      </c>
    </row>
    <row r="78" spans="1:16" x14ac:dyDescent="0.25">
      <c r="A78" s="95" t="s">
        <v>37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M78" s="32" t="s">
        <v>84</v>
      </c>
      <c r="N78" s="72">
        <v>1</v>
      </c>
    </row>
    <row r="79" spans="1:16" x14ac:dyDescent="0.25">
      <c r="A79" s="61" t="s">
        <v>5</v>
      </c>
      <c r="B79" s="61" t="s">
        <v>89</v>
      </c>
      <c r="C79" s="61" t="s">
        <v>90</v>
      </c>
      <c r="D79" s="61"/>
      <c r="E79" s="61" t="s">
        <v>91</v>
      </c>
      <c r="F79" s="61"/>
      <c r="G79" s="61"/>
      <c r="H79" s="62" t="s">
        <v>6</v>
      </c>
      <c r="I79" s="61"/>
      <c r="J79" s="61" t="s">
        <v>92</v>
      </c>
      <c r="K79" s="61"/>
      <c r="M79" s="32" t="s">
        <v>85</v>
      </c>
      <c r="N79" s="60" t="s">
        <v>86</v>
      </c>
      <c r="O79" t="s">
        <v>87</v>
      </c>
      <c r="P79" t="s">
        <v>88</v>
      </c>
    </row>
    <row r="80" spans="1:16" x14ac:dyDescent="0.25">
      <c r="A80" s="63">
        <v>1</v>
      </c>
      <c r="B80" s="97">
        <v>200</v>
      </c>
      <c r="C80" s="64">
        <f>AVERAGE(N80:P80)</f>
        <v>199</v>
      </c>
      <c r="D80" s="98"/>
      <c r="E80" s="99">
        <f>C80-B80</f>
        <v>-1</v>
      </c>
      <c r="F80" s="100"/>
      <c r="G80" s="68">
        <f>E80/B80*100</f>
        <v>-0.5</v>
      </c>
      <c r="H80" s="69" t="s">
        <v>41</v>
      </c>
      <c r="I80" s="74"/>
      <c r="J80" s="101">
        <f>Incertezas!T99</f>
        <v>2.0816659994661326</v>
      </c>
      <c r="K80" s="100"/>
      <c r="M80" s="73">
        <v>200</v>
      </c>
      <c r="N80" s="72">
        <v>199</v>
      </c>
      <c r="O80" s="72">
        <v>199</v>
      </c>
      <c r="P80" s="72">
        <v>199</v>
      </c>
    </row>
    <row r="81" spans="1:18" x14ac:dyDescent="0.25">
      <c r="A81" s="63">
        <v>2</v>
      </c>
      <c r="B81" s="97">
        <v>300</v>
      </c>
      <c r="C81" s="64">
        <f>AVERAGE(N81:P81)</f>
        <v>300.66666666666669</v>
      </c>
      <c r="D81" s="98"/>
      <c r="E81" s="99">
        <f>C81-B81</f>
        <v>0.66666666666668561</v>
      </c>
      <c r="F81" s="100"/>
      <c r="G81" s="68">
        <f>E81/B81*100</f>
        <v>0.22222222222222857</v>
      </c>
      <c r="H81" s="69" t="s">
        <v>40</v>
      </c>
      <c r="I81" s="74"/>
      <c r="J81" s="101">
        <f>Incertezas!T100</f>
        <v>1.338323993325649</v>
      </c>
      <c r="K81" s="100"/>
      <c r="M81" s="73">
        <v>300</v>
      </c>
      <c r="N81" s="73">
        <v>302</v>
      </c>
      <c r="O81" s="73">
        <v>300</v>
      </c>
      <c r="P81" s="73">
        <v>300</v>
      </c>
    </row>
    <row r="82" spans="1:18" x14ac:dyDescent="0.25">
      <c r="A82" s="63">
        <v>3</v>
      </c>
      <c r="B82" s="97">
        <v>400</v>
      </c>
      <c r="C82" s="64">
        <f>AVERAGE(N82:P82)</f>
        <v>400</v>
      </c>
      <c r="D82" s="98"/>
      <c r="E82" s="99">
        <f>C82-B82</f>
        <v>0</v>
      </c>
      <c r="F82" s="100"/>
      <c r="G82" s="68">
        <f>E82/B82*100</f>
        <v>0</v>
      </c>
      <c r="H82" s="69" t="s">
        <v>38</v>
      </c>
      <c r="I82" s="74"/>
      <c r="J82" s="101">
        <f>Incertezas!T101</f>
        <v>0.11547005383792516</v>
      </c>
      <c r="K82" s="100"/>
      <c r="M82" s="73">
        <v>400</v>
      </c>
      <c r="N82" s="73">
        <v>400</v>
      </c>
      <c r="O82" s="73">
        <v>400</v>
      </c>
      <c r="P82" s="73">
        <v>400</v>
      </c>
    </row>
    <row r="83" spans="1:18" x14ac:dyDescent="0.25">
      <c r="A83" s="63">
        <v>4</v>
      </c>
      <c r="B83" s="97">
        <v>500</v>
      </c>
      <c r="C83" s="64">
        <f>AVERAGE(N83:P83)</f>
        <v>500</v>
      </c>
      <c r="D83" s="98"/>
      <c r="E83" s="99">
        <f>C83-B83</f>
        <v>0</v>
      </c>
      <c r="F83" s="100"/>
      <c r="G83" s="68">
        <f>E83/B83*100</f>
        <v>0</v>
      </c>
      <c r="H83" s="69" t="s">
        <v>39</v>
      </c>
      <c r="I83" s="74"/>
      <c r="J83" s="101">
        <f>Incertezas!T102</f>
        <v>0.11547005383792516</v>
      </c>
      <c r="K83" s="100"/>
      <c r="M83" s="73">
        <v>500</v>
      </c>
      <c r="N83" s="73">
        <v>500</v>
      </c>
      <c r="O83" s="73">
        <v>500</v>
      </c>
      <c r="P83" s="73">
        <v>500</v>
      </c>
    </row>
    <row r="84" spans="1:18" x14ac:dyDescent="0.25">
      <c r="A84" s="63">
        <v>5</v>
      </c>
      <c r="B84" s="97">
        <v>600</v>
      </c>
      <c r="C84" s="64">
        <f>AVERAGE(N84:P84)</f>
        <v>599</v>
      </c>
      <c r="D84" s="98"/>
      <c r="E84" s="99">
        <f>C84-B84</f>
        <v>-1</v>
      </c>
      <c r="F84" s="100"/>
      <c r="G84" s="68">
        <f>E84/B84*100</f>
        <v>-0.16666666666666669</v>
      </c>
      <c r="H84" s="69" t="s">
        <v>75</v>
      </c>
      <c r="I84" s="74"/>
      <c r="J84" s="101">
        <f>Incertezas!T103</f>
        <v>0.11547005383792516</v>
      </c>
      <c r="K84" s="100"/>
      <c r="M84" s="73">
        <v>600</v>
      </c>
      <c r="N84" s="73">
        <v>599</v>
      </c>
      <c r="O84" s="73">
        <v>599</v>
      </c>
      <c r="P84" s="73">
        <v>599</v>
      </c>
    </row>
    <row r="85" spans="1:18" x14ac:dyDescent="0.25">
      <c r="A85" s="98"/>
      <c r="B85" s="100"/>
      <c r="C85" s="65"/>
      <c r="D85" s="100"/>
      <c r="E85" s="65"/>
      <c r="F85" s="100"/>
      <c r="G85" s="102"/>
      <c r="H85" s="100"/>
      <c r="I85" s="103"/>
      <c r="J85" s="69"/>
      <c r="K85" s="100"/>
      <c r="N85" s="32"/>
      <c r="O85" s="32"/>
      <c r="P85" s="32"/>
    </row>
    <row r="86" spans="1:18" x14ac:dyDescent="0.25">
      <c r="A86" s="70"/>
      <c r="B86" s="70"/>
      <c r="C86" s="70"/>
      <c r="D86" s="70"/>
      <c r="E86" s="70"/>
      <c r="F86" s="96" t="s">
        <v>43</v>
      </c>
      <c r="G86" s="70"/>
      <c r="H86" s="70"/>
      <c r="I86" s="91" t="s">
        <v>114</v>
      </c>
      <c r="J86" s="92" t="s">
        <v>116</v>
      </c>
      <c r="K86" s="70"/>
    </row>
    <row r="87" spans="1:18" x14ac:dyDescent="0.25">
      <c r="A87" s="95" t="s">
        <v>37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M87" s="59"/>
      <c r="N87" s="59"/>
    </row>
    <row r="88" spans="1:18" x14ac:dyDescent="0.25">
      <c r="A88" s="61" t="s">
        <v>5</v>
      </c>
      <c r="B88" s="61" t="s">
        <v>89</v>
      </c>
      <c r="C88" s="61" t="s">
        <v>90</v>
      </c>
      <c r="D88" s="61"/>
      <c r="E88" s="61" t="s">
        <v>91</v>
      </c>
      <c r="F88" s="61"/>
      <c r="G88" s="61"/>
      <c r="H88" s="62" t="s">
        <v>6</v>
      </c>
      <c r="I88" s="61"/>
      <c r="J88" s="61" t="s">
        <v>92</v>
      </c>
      <c r="K88" s="61"/>
      <c r="M88" s="32" t="s">
        <v>83</v>
      </c>
      <c r="N88" s="105">
        <v>2</v>
      </c>
    </row>
    <row r="89" spans="1:18" x14ac:dyDescent="0.25">
      <c r="A89" s="63">
        <v>1</v>
      </c>
      <c r="B89" s="97">
        <v>400</v>
      </c>
      <c r="C89" s="97">
        <f>N91</f>
        <v>400</v>
      </c>
      <c r="D89" s="74"/>
      <c r="E89" s="63">
        <f>C89-B89</f>
        <v>0</v>
      </c>
      <c r="F89" s="74"/>
      <c r="G89" s="68">
        <f>E89/B89*100</f>
        <v>0</v>
      </c>
      <c r="H89" s="69" t="s">
        <v>38</v>
      </c>
      <c r="I89" s="74"/>
      <c r="J89" s="126">
        <f>Incertezas!T109</f>
        <v>2.0816659994661326</v>
      </c>
      <c r="K89" s="100"/>
      <c r="M89" s="32" t="s">
        <v>84</v>
      </c>
      <c r="N89" s="105">
        <v>1</v>
      </c>
    </row>
    <row r="90" spans="1:18" x14ac:dyDescent="0.25">
      <c r="A90" s="63">
        <v>2</v>
      </c>
      <c r="B90" s="97">
        <v>400</v>
      </c>
      <c r="C90" s="97">
        <f>O91</f>
        <v>400</v>
      </c>
      <c r="D90" s="74"/>
      <c r="E90" s="63">
        <f>C90-B90</f>
        <v>0</v>
      </c>
      <c r="F90" s="74"/>
      <c r="G90" s="68">
        <f>E90/B90*100</f>
        <v>0</v>
      </c>
      <c r="H90" s="69" t="s">
        <v>38</v>
      </c>
      <c r="I90" s="74"/>
      <c r="J90" s="126"/>
      <c r="K90" s="100"/>
      <c r="M90" s="32" t="s">
        <v>85</v>
      </c>
      <c r="N90" s="60" t="s">
        <v>86</v>
      </c>
      <c r="O90" s="32" t="s">
        <v>87</v>
      </c>
      <c r="P90" s="32" t="s">
        <v>88</v>
      </c>
      <c r="Q90" s="32" t="s">
        <v>117</v>
      </c>
      <c r="R90" s="32" t="s">
        <v>118</v>
      </c>
    </row>
    <row r="91" spans="1:18" x14ac:dyDescent="0.25">
      <c r="A91" s="63">
        <v>3</v>
      </c>
      <c r="B91" s="97">
        <v>400</v>
      </c>
      <c r="C91" s="97">
        <f>P91</f>
        <v>400</v>
      </c>
      <c r="D91" s="74"/>
      <c r="E91" s="63">
        <f>C91-B91</f>
        <v>0</v>
      </c>
      <c r="F91" s="74"/>
      <c r="G91" s="68">
        <f>E91/B91*100</f>
        <v>0</v>
      </c>
      <c r="H91" s="69" t="s">
        <v>38</v>
      </c>
      <c r="I91" s="74"/>
      <c r="J91" s="126"/>
      <c r="K91" s="100"/>
      <c r="M91" s="73">
        <v>400</v>
      </c>
      <c r="N91" s="73">
        <v>400</v>
      </c>
      <c r="O91" s="73">
        <v>400</v>
      </c>
      <c r="P91" s="73">
        <v>400</v>
      </c>
      <c r="Q91" s="73">
        <v>400</v>
      </c>
      <c r="R91" s="73">
        <v>400</v>
      </c>
    </row>
    <row r="92" spans="1:18" x14ac:dyDescent="0.25">
      <c r="A92" s="63">
        <v>4</v>
      </c>
      <c r="B92" s="97">
        <v>400</v>
      </c>
      <c r="C92" s="97">
        <f>Q91</f>
        <v>400</v>
      </c>
      <c r="D92" s="74"/>
      <c r="E92" s="63">
        <f>C92-B92</f>
        <v>0</v>
      </c>
      <c r="F92" s="74"/>
      <c r="G92" s="68">
        <f>E92/B92*100</f>
        <v>0</v>
      </c>
      <c r="H92" s="69" t="s">
        <v>38</v>
      </c>
      <c r="I92" s="74"/>
      <c r="J92" s="126"/>
      <c r="K92" s="100"/>
      <c r="M92" s="32"/>
    </row>
    <row r="93" spans="1:18" x14ac:dyDescent="0.25">
      <c r="A93" s="63">
        <v>5</v>
      </c>
      <c r="B93" s="97">
        <v>400</v>
      </c>
      <c r="C93" s="97">
        <f>R91</f>
        <v>400</v>
      </c>
      <c r="D93" s="74"/>
      <c r="E93" s="63">
        <f>C93-B93</f>
        <v>0</v>
      </c>
      <c r="F93" s="74"/>
      <c r="G93" s="68">
        <f>E93/B93*100</f>
        <v>0</v>
      </c>
      <c r="H93" s="69" t="s">
        <v>38</v>
      </c>
      <c r="I93" s="74"/>
      <c r="J93" s="126"/>
      <c r="K93" s="100"/>
      <c r="M93" s="32"/>
    </row>
    <row r="94" spans="1:18" ht="11.1" customHeight="1" x14ac:dyDescent="0.25">
      <c r="A94" s="63"/>
      <c r="B94" s="69"/>
      <c r="C94" s="69"/>
      <c r="D94" s="97"/>
      <c r="E94" s="98"/>
      <c r="F94" s="104"/>
      <c r="G94" s="100"/>
      <c r="H94" s="99"/>
      <c r="I94" s="68"/>
      <c r="J94" s="69"/>
      <c r="K94" s="100"/>
      <c r="M94" s="32"/>
    </row>
    <row r="95" spans="1:18" x14ac:dyDescent="0.25">
      <c r="A95" s="93" t="s">
        <v>119</v>
      </c>
      <c r="B95" s="36"/>
      <c r="C95" s="31"/>
      <c r="D95" s="36"/>
      <c r="E95" s="31"/>
      <c r="F95" s="36"/>
      <c r="G95" s="37"/>
      <c r="H95" s="23"/>
      <c r="I95" s="38"/>
      <c r="J95" s="13"/>
      <c r="K95" s="36"/>
      <c r="M95" s="32"/>
    </row>
    <row r="96" spans="1:18" ht="15.75" thickBot="1" x14ac:dyDescent="0.3">
      <c r="A96" s="93"/>
      <c r="B96" s="36"/>
      <c r="C96" s="31"/>
      <c r="D96" s="36"/>
      <c r="E96" s="31"/>
      <c r="F96" s="36"/>
      <c r="G96" s="37"/>
      <c r="H96" s="23"/>
      <c r="I96" s="38"/>
      <c r="J96" s="13"/>
      <c r="K96" s="36"/>
      <c r="M96" s="32"/>
    </row>
    <row r="97" spans="1:11" x14ac:dyDescent="0.25">
      <c r="A97" s="35"/>
      <c r="B97" s="36"/>
      <c r="C97" s="39"/>
      <c r="D97" s="40"/>
      <c r="E97" s="40"/>
      <c r="F97" s="18" t="s">
        <v>7</v>
      </c>
      <c r="G97" s="40"/>
      <c r="H97" s="40"/>
      <c r="I97" s="41"/>
      <c r="J97" s="13"/>
      <c r="K97" s="36"/>
    </row>
    <row r="98" spans="1:11" ht="15.75" thickBot="1" x14ac:dyDescent="0.3">
      <c r="A98" s="35"/>
      <c r="B98" s="36"/>
      <c r="C98" s="42"/>
      <c r="D98" s="43"/>
      <c r="E98" s="43"/>
      <c r="F98" s="19" t="s">
        <v>8</v>
      </c>
      <c r="G98" s="43"/>
      <c r="H98" s="43"/>
      <c r="I98" s="44"/>
      <c r="J98" s="13"/>
      <c r="K98" s="36"/>
    </row>
    <row r="99" spans="1:11" x14ac:dyDescent="0.25">
      <c r="A99" s="35"/>
      <c r="B99" s="36"/>
      <c r="C99" s="33"/>
      <c r="D99" s="33"/>
      <c r="E99" s="33"/>
      <c r="F99" s="13"/>
      <c r="G99" s="33"/>
      <c r="H99" s="33"/>
      <c r="I99" s="33"/>
      <c r="J99" s="13"/>
      <c r="K99" s="36"/>
    </row>
    <row r="100" spans="1:11" x14ac:dyDescent="0.25">
      <c r="A100" s="35"/>
      <c r="B100" s="36"/>
      <c r="C100" s="31"/>
      <c r="D100" s="36"/>
      <c r="E100" s="31"/>
      <c r="F100" s="13" t="s">
        <v>21</v>
      </c>
      <c r="G100" s="37"/>
      <c r="H100" s="36"/>
      <c r="I100" s="38"/>
      <c r="J100" s="13"/>
      <c r="K100" s="36"/>
    </row>
    <row r="101" spans="1:11" x14ac:dyDescent="0.25">
      <c r="A101" s="35"/>
      <c r="B101" s="36"/>
      <c r="C101" s="31"/>
      <c r="D101" s="36"/>
      <c r="E101" s="31"/>
      <c r="F101" s="13" t="s">
        <v>22</v>
      </c>
      <c r="G101" s="37"/>
      <c r="H101" s="36"/>
      <c r="I101" s="38"/>
      <c r="J101" s="13"/>
      <c r="K101" s="36"/>
    </row>
    <row r="102" spans="1:11" x14ac:dyDescent="0.25">
      <c r="A102" s="35"/>
      <c r="B102" s="36"/>
      <c r="C102" s="31"/>
      <c r="D102" s="36"/>
      <c r="E102" s="31"/>
      <c r="F102" s="13"/>
      <c r="G102" s="37"/>
      <c r="H102" s="36"/>
      <c r="I102" s="38"/>
      <c r="J102" s="13"/>
      <c r="K102" s="36"/>
    </row>
    <row r="103" spans="1:11" x14ac:dyDescent="0.25">
      <c r="A103" s="35"/>
      <c r="B103" s="36"/>
      <c r="C103" s="31"/>
      <c r="D103" s="36"/>
      <c r="E103" s="31"/>
      <c r="F103" s="8" t="s">
        <v>9</v>
      </c>
      <c r="G103" s="37"/>
      <c r="H103" s="36"/>
      <c r="I103" s="38"/>
      <c r="J103" s="13"/>
      <c r="K103" s="36"/>
    </row>
    <row r="104" spans="1:11" x14ac:dyDescent="0.25">
      <c r="A104" s="17"/>
      <c r="B104" s="32"/>
      <c r="C104" s="31"/>
      <c r="D104" s="32"/>
      <c r="E104" s="31"/>
      <c r="F104" s="32"/>
      <c r="G104" s="28"/>
      <c r="H104" s="32"/>
      <c r="I104" s="29"/>
      <c r="J104" s="13"/>
      <c r="K104" s="32"/>
    </row>
    <row r="105" spans="1:11" x14ac:dyDescent="0.25">
      <c r="A105" s="17"/>
      <c r="B105" s="32"/>
      <c r="C105" s="31"/>
      <c r="D105" s="32"/>
      <c r="E105" s="31"/>
      <c r="F105" s="32"/>
      <c r="G105" s="28"/>
      <c r="H105" s="32"/>
      <c r="I105" s="29"/>
      <c r="J105" s="13"/>
      <c r="K105" s="32"/>
    </row>
    <row r="106" spans="1:11" x14ac:dyDescent="0.25">
      <c r="A106" s="17"/>
      <c r="B106" s="32"/>
      <c r="C106" s="31"/>
      <c r="D106" s="32"/>
      <c r="E106" s="31"/>
      <c r="F106" s="32"/>
      <c r="G106" s="28"/>
      <c r="H106" s="32"/>
      <c r="I106" s="29"/>
      <c r="J106" s="13"/>
      <c r="K106" s="32"/>
    </row>
    <row r="107" spans="1:11" x14ac:dyDescent="0.25">
      <c r="A107" s="17"/>
      <c r="B107" s="32"/>
      <c r="C107" s="31"/>
      <c r="D107" s="32"/>
      <c r="E107" s="31"/>
      <c r="F107" s="32"/>
      <c r="G107" s="28"/>
      <c r="H107" s="32"/>
      <c r="I107" s="29"/>
      <c r="J107" s="13"/>
      <c r="K107" s="32"/>
    </row>
    <row r="108" spans="1:11" ht="15.75" thickBot="1" x14ac:dyDescent="0.3">
      <c r="A108" s="17"/>
      <c r="B108" s="32"/>
      <c r="C108" s="31"/>
      <c r="D108" s="32"/>
      <c r="E108" s="31"/>
      <c r="F108" s="32"/>
      <c r="G108" s="28"/>
      <c r="H108" s="32"/>
      <c r="I108" s="29"/>
      <c r="J108" s="13"/>
      <c r="K108" s="32"/>
    </row>
    <row r="109" spans="1:11" ht="15.75" thickBot="1" x14ac:dyDescent="0.3">
      <c r="A109" s="109" t="s">
        <v>20</v>
      </c>
      <c r="B109" s="110"/>
      <c r="C109" s="110"/>
      <c r="D109" s="110"/>
      <c r="E109" s="110"/>
      <c r="F109" s="111"/>
      <c r="G109" s="115" t="s">
        <v>49</v>
      </c>
      <c r="H109" s="115"/>
      <c r="I109" s="115"/>
      <c r="J109" s="115"/>
      <c r="K109" s="116"/>
    </row>
    <row r="110" spans="1:11" ht="15.75" customHeight="1" thickBot="1" x14ac:dyDescent="0.3">
      <c r="A110" s="112"/>
      <c r="B110" s="113"/>
      <c r="C110" s="113"/>
      <c r="D110" s="113"/>
      <c r="E110" s="113"/>
      <c r="F110" s="114"/>
      <c r="G110" s="115" t="s">
        <v>69</v>
      </c>
      <c r="H110" s="115"/>
      <c r="I110" s="115"/>
      <c r="J110" s="115"/>
      <c r="K110" s="116"/>
    </row>
    <row r="111" spans="1:11" ht="15.75" thickBot="1" x14ac:dyDescent="0.3">
      <c r="A111" s="117" t="s">
        <v>18</v>
      </c>
      <c r="B111" s="118"/>
      <c r="C111" s="118"/>
      <c r="D111" s="118"/>
      <c r="E111" s="118"/>
      <c r="F111" s="119"/>
      <c r="G111" s="115" t="s">
        <v>54</v>
      </c>
      <c r="H111" s="115"/>
      <c r="I111" s="115"/>
      <c r="J111" s="115"/>
      <c r="K111" s="116"/>
    </row>
    <row r="112" spans="1:11" ht="15.75" thickBot="1" x14ac:dyDescent="0.3">
      <c r="A112" s="121" t="s">
        <v>19</v>
      </c>
      <c r="B112" s="122"/>
      <c r="C112" s="122"/>
      <c r="D112" s="122"/>
      <c r="E112" s="122"/>
      <c r="F112" s="123"/>
      <c r="G112" s="124" t="s">
        <v>48</v>
      </c>
      <c r="H112" s="124"/>
      <c r="I112" s="124"/>
      <c r="J112" s="124"/>
      <c r="K112" s="125"/>
    </row>
    <row r="113" spans="1:11" x14ac:dyDescent="0.25">
      <c r="A113" s="32"/>
      <c r="B113" s="32"/>
      <c r="C113" s="32"/>
      <c r="D113" s="32"/>
      <c r="E113" s="32"/>
      <c r="F113" s="32"/>
      <c r="G113" s="6"/>
      <c r="H113" s="6"/>
      <c r="I113" s="6"/>
      <c r="J113" s="6"/>
      <c r="K113" s="6"/>
    </row>
    <row r="114" spans="1:11" x14ac:dyDescent="0.25">
      <c r="A114" s="2"/>
      <c r="B114" s="2"/>
      <c r="C114" s="2"/>
      <c r="D114" s="2"/>
      <c r="E114" s="2"/>
      <c r="F114" s="5" t="s">
        <v>10</v>
      </c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4" t="s">
        <v>61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10" t="s">
        <v>45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10" t="s">
        <v>46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10" t="s">
        <v>11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10" t="s">
        <v>50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4" t="s">
        <v>62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10" t="s">
        <v>47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10" t="s">
        <v>76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10" t="s">
        <v>77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10" t="s">
        <v>78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9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4" t="s">
        <v>63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10" t="s">
        <v>68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10" t="s">
        <v>79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10" t="s">
        <v>32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10" t="s">
        <v>25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4" t="s">
        <v>64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10" t="s">
        <v>12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10" t="s">
        <v>51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10" t="s">
        <v>11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10" t="s">
        <v>25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1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5.75" thickBo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45"/>
      <c r="D144" s="46"/>
      <c r="E144" s="46"/>
      <c r="F144" s="18" t="s">
        <v>13</v>
      </c>
      <c r="G144" s="46"/>
      <c r="H144" s="46"/>
      <c r="I144" s="47"/>
      <c r="J144" s="2"/>
      <c r="K144" s="2"/>
    </row>
    <row r="145" spans="1:11" x14ac:dyDescent="0.25">
      <c r="A145" s="2"/>
      <c r="B145" s="2"/>
      <c r="C145" s="48"/>
      <c r="D145" s="49"/>
      <c r="E145" s="49"/>
      <c r="F145" s="20" t="s">
        <v>14</v>
      </c>
      <c r="G145" s="49"/>
      <c r="H145" s="49"/>
      <c r="I145" s="50"/>
      <c r="J145" s="2"/>
      <c r="K145" s="2"/>
    </row>
    <row r="146" spans="1:11" ht="15.75" thickBot="1" x14ac:dyDescent="0.3">
      <c r="A146" s="2"/>
      <c r="B146" s="2"/>
      <c r="C146" s="51"/>
      <c r="D146" s="52"/>
      <c r="E146" s="52"/>
      <c r="F146" s="19" t="s">
        <v>15</v>
      </c>
      <c r="G146" s="52"/>
      <c r="H146" s="52"/>
      <c r="I146" s="53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8" spans="1:11" x14ac:dyDescent="0.25">
      <c r="B158" s="106" t="s">
        <v>65</v>
      </c>
      <c r="C158" s="106"/>
      <c r="D158" s="106"/>
      <c r="H158" s="106"/>
      <c r="I158" s="106"/>
      <c r="J158" s="106"/>
    </row>
    <row r="159" spans="1:11" x14ac:dyDescent="0.25">
      <c r="C159" s="12" t="s">
        <v>23</v>
      </c>
      <c r="H159" s="107" t="s">
        <v>24</v>
      </c>
      <c r="I159" s="107"/>
      <c r="J159" s="107"/>
    </row>
    <row r="161" spans="6:6" x14ac:dyDescent="0.25">
      <c r="F161" s="13"/>
    </row>
    <row r="162" spans="6:6" x14ac:dyDescent="0.25">
      <c r="F162" s="13"/>
    </row>
    <row r="163" spans="6:6" x14ac:dyDescent="0.25">
      <c r="F163" s="13"/>
    </row>
    <row r="164" spans="6:6" x14ac:dyDescent="0.25">
      <c r="F164" s="13"/>
    </row>
    <row r="165" spans="6:6" x14ac:dyDescent="0.25">
      <c r="F165" s="13"/>
    </row>
    <row r="166" spans="6:6" x14ac:dyDescent="0.25">
      <c r="F166" s="13"/>
    </row>
    <row r="167" spans="6:6" x14ac:dyDescent="0.25">
      <c r="F167" s="13"/>
    </row>
    <row r="168" spans="6:6" x14ac:dyDescent="0.25">
      <c r="F168" s="13"/>
    </row>
  </sheetData>
  <sheetProtection algorithmName="SHA-512" hashValue="ASEtUxvGLh72dYUoWkJSQT11RSm+yE980tLuqOOQkl8yTV9dT/9SiUivrDLsm71tvWXxTpwcSPz/b6w0QpLxFw==" saltValue="w5qE/lqu3jNcb1hlFn041w==" spinCount="100000" sheet="1" objects="1" scenarios="1"/>
  <mergeCells count="21">
    <mergeCell ref="G47:K47"/>
    <mergeCell ref="G49:K49"/>
    <mergeCell ref="G50:K50"/>
    <mergeCell ref="G48:K48"/>
    <mergeCell ref="A49:F49"/>
    <mergeCell ref="A50:F50"/>
    <mergeCell ref="A47:F48"/>
    <mergeCell ref="B158:D158"/>
    <mergeCell ref="H158:J158"/>
    <mergeCell ref="H159:J159"/>
    <mergeCell ref="A55:A56"/>
    <mergeCell ref="B55:B56"/>
    <mergeCell ref="A109:F110"/>
    <mergeCell ref="G109:K109"/>
    <mergeCell ref="G110:K110"/>
    <mergeCell ref="A111:F111"/>
    <mergeCell ref="A67:K67"/>
    <mergeCell ref="G111:K111"/>
    <mergeCell ref="A112:F112"/>
    <mergeCell ref="G112:K112"/>
    <mergeCell ref="J89:J93"/>
  </mergeCells>
  <pageMargins left="0.51181102362204722" right="0.51181102362204722" top="0.19685039370078741" bottom="0" header="0.31496062992125984" footer="0.31496062992125984"/>
  <pageSetup paperSize="9" scale="91" orientation="portrait" r:id="rId1"/>
  <headerFooter differentOddEven="1" differentFirst="1">
    <oddFooter xml:space="preserve">&amp;C
</oddFooter>
    <evenHeader xml:space="preserve">&amp;C
</evenHeader>
  </headerFooter>
  <rowBreaks count="1" manualBreakCount="1">
    <brk id="4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2:T109"/>
  <sheetViews>
    <sheetView view="pageBreakPreview" topLeftCell="L76" zoomScale="70" zoomScaleNormal="100" zoomScaleSheetLayoutView="70" workbookViewId="0">
      <selection activeCell="O110" sqref="O110"/>
    </sheetView>
  </sheetViews>
  <sheetFormatPr defaultColWidth="9.140625" defaultRowHeight="19.5" customHeight="1" x14ac:dyDescent="0.25"/>
  <cols>
    <col min="1" max="1" width="13" style="74" hidden="1" customWidth="1"/>
    <col min="2" max="2" width="7.28515625" style="74" hidden="1" customWidth="1"/>
    <col min="3" max="3" width="16.28515625" style="74" hidden="1" customWidth="1"/>
    <col min="4" max="4" width="7.42578125" style="74" hidden="1" customWidth="1"/>
    <col min="5" max="5" width="10.7109375" style="74" hidden="1" customWidth="1"/>
    <col min="6" max="6" width="6.85546875" style="74" hidden="1" customWidth="1"/>
    <col min="7" max="7" width="8.5703125" style="74" hidden="1" customWidth="1"/>
    <col min="8" max="9" width="7" style="74" hidden="1" customWidth="1"/>
    <col min="10" max="10" width="8.140625" style="74" hidden="1" customWidth="1"/>
    <col min="11" max="11" width="7.85546875" style="74" hidden="1" customWidth="1"/>
    <col min="12" max="12" width="8.42578125" style="74" customWidth="1"/>
    <col min="13" max="13" width="9.42578125" style="74" customWidth="1"/>
    <col min="14" max="14" width="7.42578125" style="74" customWidth="1"/>
    <col min="15" max="15" width="14" style="74" customWidth="1"/>
    <col min="16" max="16" width="12.42578125" style="74" customWidth="1"/>
    <col min="17" max="16384" width="9.140625" style="74"/>
  </cols>
  <sheetData>
    <row r="82" spans="13:20" ht="19.5" customHeight="1" x14ac:dyDescent="0.25">
      <c r="S82" s="75" t="s">
        <v>93</v>
      </c>
      <c r="T82" s="76">
        <v>3</v>
      </c>
    </row>
    <row r="83" spans="13:20" ht="19.5" customHeight="1" x14ac:dyDescent="0.25">
      <c r="S83" s="75" t="s">
        <v>94</v>
      </c>
      <c r="T83" s="77">
        <v>2</v>
      </c>
    </row>
    <row r="86" spans="13:20" ht="19.5" customHeight="1" x14ac:dyDescent="0.25">
      <c r="M86" s="127" t="s">
        <v>95</v>
      </c>
      <c r="N86" s="128"/>
      <c r="O86" s="78" t="s">
        <v>82</v>
      </c>
      <c r="P86" s="78" t="s">
        <v>96</v>
      </c>
      <c r="Q86" s="79" t="s">
        <v>97</v>
      </c>
    </row>
    <row r="87" spans="13:20" ht="19.5" customHeight="1" x14ac:dyDescent="0.25">
      <c r="M87" s="80" t="s">
        <v>98</v>
      </c>
      <c r="N87" s="79" t="s">
        <v>99</v>
      </c>
      <c r="O87" s="81">
        <f>Planilha1!N69</f>
        <v>0.1</v>
      </c>
      <c r="P87" s="81">
        <v>2</v>
      </c>
      <c r="Q87" s="82">
        <v>1</v>
      </c>
      <c r="R87" s="83">
        <f>(O87*Q87)/P87</f>
        <v>0.05</v>
      </c>
    </row>
    <row r="88" spans="13:20" ht="19.5" customHeight="1" x14ac:dyDescent="0.25">
      <c r="M88" s="80" t="s">
        <v>100</v>
      </c>
      <c r="N88" s="84" t="s">
        <v>101</v>
      </c>
      <c r="O88" s="81">
        <f>Planilha1!N70</f>
        <v>0.1</v>
      </c>
      <c r="P88" s="81">
        <f>SQRT(12)</f>
        <v>3.4641016151377544</v>
      </c>
      <c r="Q88" s="82">
        <v>1</v>
      </c>
      <c r="R88" s="83">
        <f>(O88*Q88)/P88</f>
        <v>2.8867513459481291E-2</v>
      </c>
    </row>
    <row r="89" spans="13:20" ht="19.5" customHeight="1" x14ac:dyDescent="0.25">
      <c r="M89" s="85" t="s">
        <v>102</v>
      </c>
      <c r="N89" s="85" t="s">
        <v>103</v>
      </c>
      <c r="O89" s="75" t="s">
        <v>104</v>
      </c>
      <c r="P89" s="75" t="s">
        <v>97</v>
      </c>
      <c r="Q89" s="75" t="s">
        <v>105</v>
      </c>
      <c r="R89" s="75" t="s">
        <v>106</v>
      </c>
      <c r="S89" s="75" t="s">
        <v>107</v>
      </c>
      <c r="T89" s="86" t="s">
        <v>108</v>
      </c>
    </row>
    <row r="90" spans="13:20" ht="19.5" customHeight="1" x14ac:dyDescent="0.25">
      <c r="M90" s="82" t="s">
        <v>109</v>
      </c>
      <c r="N90" s="87">
        <f>_xlfn.STDEV.S(Planilha1!N72:P72)</f>
        <v>0</v>
      </c>
      <c r="O90" s="81">
        <f>SQRT($T$82)</f>
        <v>1.7320508075688772</v>
      </c>
      <c r="P90" s="75">
        <v>1</v>
      </c>
      <c r="Q90" s="88">
        <f>(N90*P90)/O90</f>
        <v>0</v>
      </c>
      <c r="R90" s="77">
        <f>$T$82-1</f>
        <v>2</v>
      </c>
      <c r="S90" s="89">
        <f>SQRT($R$87^2+$R$88^2+Q90^2)</f>
        <v>5.7735026918962581E-2</v>
      </c>
      <c r="T90" s="90">
        <f>S90*$T$83</f>
        <v>0.11547005383792516</v>
      </c>
    </row>
    <row r="91" spans="13:20" ht="19.5" customHeight="1" x14ac:dyDescent="0.25">
      <c r="M91" s="82" t="s">
        <v>110</v>
      </c>
      <c r="N91" s="87">
        <f>_xlfn.STDEV.S(Planilha1!N73:P73)</f>
        <v>0</v>
      </c>
      <c r="O91" s="81">
        <f>SQRT($T$82)</f>
        <v>1.7320508075688772</v>
      </c>
      <c r="P91" s="75">
        <v>1</v>
      </c>
      <c r="Q91" s="88">
        <f>(N91*P91)/O91</f>
        <v>0</v>
      </c>
      <c r="R91" s="77">
        <f>$T$82-1</f>
        <v>2</v>
      </c>
      <c r="S91" s="89">
        <f>SQRT($R$87^2+$R$88^2+Q91^2)</f>
        <v>5.7735026918962581E-2</v>
      </c>
      <c r="T91" s="90">
        <f>S91*$T$83</f>
        <v>0.11547005383792516</v>
      </c>
    </row>
    <row r="92" spans="13:20" ht="19.5" customHeight="1" x14ac:dyDescent="0.25">
      <c r="M92" s="82" t="s">
        <v>111</v>
      </c>
      <c r="N92" s="87">
        <f>_xlfn.STDEV.S(Planilha1!N74:P74)</f>
        <v>0</v>
      </c>
      <c r="O92" s="81">
        <f>SQRT($T$82)</f>
        <v>1.7320508075688772</v>
      </c>
      <c r="P92" s="75">
        <v>1</v>
      </c>
      <c r="Q92" s="88">
        <f>(N92*P92)/O92</f>
        <v>0</v>
      </c>
      <c r="R92" s="77">
        <f>$T$82-1</f>
        <v>2</v>
      </c>
      <c r="S92" s="89">
        <f>SQRT($R$87^2+$R$88^2+Q92^2)</f>
        <v>5.7735026918962581E-2</v>
      </c>
      <c r="T92" s="90">
        <f>S92*$T$83</f>
        <v>0.11547005383792516</v>
      </c>
    </row>
    <row r="93" spans="13:20" ht="19.5" customHeight="1" x14ac:dyDescent="0.25">
      <c r="M93" s="82" t="s">
        <v>112</v>
      </c>
      <c r="N93" s="87">
        <f>_xlfn.STDEV.S(Planilha1!N75:P75)</f>
        <v>0</v>
      </c>
      <c r="O93" s="81">
        <f>SQRT($T$82)</f>
        <v>1.7320508075688772</v>
      </c>
      <c r="P93" s="75">
        <v>1</v>
      </c>
      <c r="Q93" s="88">
        <f>(N93*P93)/O93</f>
        <v>0</v>
      </c>
      <c r="R93" s="77">
        <f>$T$82-1</f>
        <v>2</v>
      </c>
      <c r="S93" s="89">
        <f>SQRT($R$87^2+$R$88^2+Q93^2)</f>
        <v>5.7735026918962581E-2</v>
      </c>
      <c r="T93" s="90">
        <f>S93*$T$83</f>
        <v>0.11547005383792516</v>
      </c>
    </row>
    <row r="95" spans="13:20" ht="19.5" customHeight="1" x14ac:dyDescent="0.25">
      <c r="M95" s="127" t="s">
        <v>95</v>
      </c>
      <c r="N95" s="128"/>
      <c r="O95" s="78" t="s">
        <v>82</v>
      </c>
      <c r="P95" s="78" t="s">
        <v>96</v>
      </c>
      <c r="Q95" s="79" t="s">
        <v>97</v>
      </c>
    </row>
    <row r="96" spans="13:20" ht="19.5" customHeight="1" x14ac:dyDescent="0.25">
      <c r="M96" s="80" t="s">
        <v>98</v>
      </c>
      <c r="N96" s="79" t="s">
        <v>99</v>
      </c>
      <c r="O96" s="81">
        <f>Planilha1!N77</f>
        <v>2</v>
      </c>
      <c r="P96" s="81">
        <v>2</v>
      </c>
      <c r="Q96" s="82">
        <v>1</v>
      </c>
      <c r="R96" s="83">
        <f>(O96*Q96)/P96</f>
        <v>1</v>
      </c>
    </row>
    <row r="97" spans="13:20" ht="19.5" customHeight="1" x14ac:dyDescent="0.25">
      <c r="M97" s="80" t="s">
        <v>100</v>
      </c>
      <c r="N97" s="84" t="s">
        <v>101</v>
      </c>
      <c r="O97" s="81">
        <f>Planilha1!N78</f>
        <v>1</v>
      </c>
      <c r="P97" s="81">
        <f>SQRT(12)</f>
        <v>3.4641016151377544</v>
      </c>
      <c r="Q97" s="82">
        <v>1</v>
      </c>
      <c r="R97" s="83">
        <f>(O97*Q97)/P97</f>
        <v>0.28867513459481292</v>
      </c>
    </row>
    <row r="98" spans="13:20" ht="19.5" customHeight="1" x14ac:dyDescent="0.25">
      <c r="M98" s="85" t="s">
        <v>102</v>
      </c>
      <c r="N98" s="85" t="s">
        <v>103</v>
      </c>
      <c r="O98" s="75" t="s">
        <v>104</v>
      </c>
      <c r="P98" s="75" t="s">
        <v>97</v>
      </c>
      <c r="Q98" s="75" t="s">
        <v>105</v>
      </c>
      <c r="R98" s="75" t="s">
        <v>106</v>
      </c>
      <c r="S98" s="75" t="s">
        <v>107</v>
      </c>
      <c r="T98" s="86" t="s">
        <v>108</v>
      </c>
    </row>
    <row r="99" spans="13:20" ht="19.5" customHeight="1" x14ac:dyDescent="0.25">
      <c r="M99" s="82" t="s">
        <v>109</v>
      </c>
      <c r="N99" s="87">
        <f>_xlfn.STDEV.S(Planilha1!N80:P80)</f>
        <v>0</v>
      </c>
      <c r="O99" s="81">
        <f>SQRT($T$82)</f>
        <v>1.7320508075688772</v>
      </c>
      <c r="P99" s="75">
        <v>1</v>
      </c>
      <c r="Q99" s="88">
        <f>(N99*P99)/O99</f>
        <v>0</v>
      </c>
      <c r="R99" s="77">
        <f>$T$82-1</f>
        <v>2</v>
      </c>
      <c r="S99" s="89">
        <f>SQRT($R$96^2+$R$97^2+Q99^2)</f>
        <v>1.0408329997330663</v>
      </c>
      <c r="T99" s="90">
        <f>S99*$T$83</f>
        <v>2.0816659994661326</v>
      </c>
    </row>
    <row r="100" spans="13:20" ht="19.5" customHeight="1" x14ac:dyDescent="0.25">
      <c r="M100" s="82" t="s">
        <v>110</v>
      </c>
      <c r="N100" s="87">
        <f>_xlfn.STDEV.S(Planilha1!N81:P81)</f>
        <v>1.1547005383792517</v>
      </c>
      <c r="O100" s="81">
        <f>SQRT($T$82)</f>
        <v>1.7320508075688772</v>
      </c>
      <c r="P100" s="75">
        <v>1</v>
      </c>
      <c r="Q100" s="88">
        <f>(N100*P100)/O100</f>
        <v>0.66666666666666674</v>
      </c>
      <c r="R100" s="77">
        <f>$T$82-1</f>
        <v>2</v>
      </c>
      <c r="S100" s="89">
        <f>SQRT($R$87^2+$R$88^2+Q100^2)</f>
        <v>0.6691619966628245</v>
      </c>
      <c r="T100" s="90">
        <f>S100*$T$83</f>
        <v>1.338323993325649</v>
      </c>
    </row>
    <row r="101" spans="13:20" ht="19.5" customHeight="1" x14ac:dyDescent="0.25">
      <c r="M101" s="82" t="s">
        <v>111</v>
      </c>
      <c r="N101" s="87">
        <f>_xlfn.STDEV.S(Planilha1!N82:P82)</f>
        <v>0</v>
      </c>
      <c r="O101" s="81">
        <f>SQRT($T$82)</f>
        <v>1.7320508075688772</v>
      </c>
      <c r="P101" s="75">
        <v>1</v>
      </c>
      <c r="Q101" s="88">
        <f>(N101*P101)/O101</f>
        <v>0</v>
      </c>
      <c r="R101" s="77">
        <f>$T$82-1</f>
        <v>2</v>
      </c>
      <c r="S101" s="89">
        <f>SQRT($R$87^2+$R$88^2+Q101^2)</f>
        <v>5.7735026918962581E-2</v>
      </c>
      <c r="T101" s="90">
        <f>S101*$T$83</f>
        <v>0.11547005383792516</v>
      </c>
    </row>
    <row r="102" spans="13:20" ht="19.5" customHeight="1" x14ac:dyDescent="0.25">
      <c r="M102" s="82" t="s">
        <v>112</v>
      </c>
      <c r="N102" s="87">
        <f>_xlfn.STDEV.S(Planilha1!N83:P83)</f>
        <v>0</v>
      </c>
      <c r="O102" s="81">
        <f>SQRT($T$82)</f>
        <v>1.7320508075688772</v>
      </c>
      <c r="P102" s="75">
        <v>1</v>
      </c>
      <c r="Q102" s="88">
        <f>(N102*P102)/O102</f>
        <v>0</v>
      </c>
      <c r="R102" s="77">
        <f>$T$82-1</f>
        <v>2</v>
      </c>
      <c r="S102" s="89">
        <f>SQRT($R$87^2+$R$88^2+Q102^2)</f>
        <v>5.7735026918962581E-2</v>
      </c>
      <c r="T102" s="90">
        <f>S102*$T$83</f>
        <v>0.11547005383792516</v>
      </c>
    </row>
    <row r="103" spans="13:20" ht="19.5" customHeight="1" x14ac:dyDescent="0.25">
      <c r="M103" s="82" t="s">
        <v>113</v>
      </c>
      <c r="N103" s="87">
        <f>_xlfn.STDEV.S(Planilha1!N84:P84)</f>
        <v>0</v>
      </c>
      <c r="O103" s="81">
        <f>SQRT($T$82)</f>
        <v>1.7320508075688772</v>
      </c>
      <c r="P103" s="75">
        <v>1</v>
      </c>
      <c r="Q103" s="88">
        <f>(N103*P103)/O103</f>
        <v>0</v>
      </c>
      <c r="R103" s="77">
        <f>$T$82-1</f>
        <v>2</v>
      </c>
      <c r="S103" s="89">
        <f>SQRT($R$87^2+$R$88^2+Q103^2)</f>
        <v>5.7735026918962581E-2</v>
      </c>
      <c r="T103" s="90">
        <f>S103*$T$83</f>
        <v>0.11547005383792516</v>
      </c>
    </row>
    <row r="105" spans="13:20" ht="19.5" customHeight="1" x14ac:dyDescent="0.25">
      <c r="M105" s="127" t="s">
        <v>95</v>
      </c>
      <c r="N105" s="128"/>
      <c r="O105" s="78" t="s">
        <v>82</v>
      </c>
      <c r="P105" s="78" t="s">
        <v>96</v>
      </c>
      <c r="Q105" s="79" t="s">
        <v>97</v>
      </c>
    </row>
    <row r="106" spans="13:20" ht="19.5" customHeight="1" x14ac:dyDescent="0.25">
      <c r="M106" s="80" t="s">
        <v>98</v>
      </c>
      <c r="N106" s="79" t="s">
        <v>99</v>
      </c>
      <c r="O106" s="81">
        <f>Planilha1!N88</f>
        <v>2</v>
      </c>
      <c r="P106" s="81">
        <v>2</v>
      </c>
      <c r="Q106" s="82">
        <v>1</v>
      </c>
      <c r="R106" s="83">
        <f>(O106*Q106)/P106</f>
        <v>1</v>
      </c>
    </row>
    <row r="107" spans="13:20" ht="19.5" customHeight="1" x14ac:dyDescent="0.25">
      <c r="M107" s="80" t="s">
        <v>100</v>
      </c>
      <c r="N107" s="84" t="s">
        <v>101</v>
      </c>
      <c r="O107" s="81">
        <f>Planilha1!N89</f>
        <v>1</v>
      </c>
      <c r="P107" s="81">
        <f>SQRT(12)</f>
        <v>3.4641016151377544</v>
      </c>
      <c r="Q107" s="82">
        <v>1</v>
      </c>
      <c r="R107" s="83">
        <f>(O107*Q107)/P107</f>
        <v>0.28867513459481292</v>
      </c>
    </row>
    <row r="108" spans="13:20" ht="19.5" customHeight="1" x14ac:dyDescent="0.25">
      <c r="M108" s="85" t="s">
        <v>102</v>
      </c>
      <c r="N108" s="85" t="s">
        <v>103</v>
      </c>
      <c r="O108" s="75" t="s">
        <v>104</v>
      </c>
      <c r="P108" s="75" t="s">
        <v>97</v>
      </c>
      <c r="Q108" s="75" t="s">
        <v>105</v>
      </c>
      <c r="R108" s="75" t="s">
        <v>106</v>
      </c>
      <c r="S108" s="75" t="s">
        <v>107</v>
      </c>
      <c r="T108" s="86" t="s">
        <v>108</v>
      </c>
    </row>
    <row r="109" spans="13:20" ht="19.5" customHeight="1" x14ac:dyDescent="0.25">
      <c r="M109" s="82" t="s">
        <v>109</v>
      </c>
      <c r="N109" s="87">
        <f>_xlfn.STDEV.S(Planilha1!N91:R91)</f>
        <v>0</v>
      </c>
      <c r="O109" s="81">
        <f>SQRT($T$82)</f>
        <v>1.7320508075688772</v>
      </c>
      <c r="P109" s="75">
        <v>1</v>
      </c>
      <c r="Q109" s="88">
        <f>(N109*P109)/O109</f>
        <v>0</v>
      </c>
      <c r="R109" s="77">
        <f>$T$82-1</f>
        <v>2</v>
      </c>
      <c r="S109" s="89">
        <f>SQRT($R$106^2+$R$107^2+Q109^2)</f>
        <v>1.0408329997330663</v>
      </c>
      <c r="T109" s="90">
        <f>S109*$T$83</f>
        <v>2.0816659994661326</v>
      </c>
    </row>
  </sheetData>
  <sheetProtection algorithmName="SHA-512" hashValue="RqedJJ0OtCPg8TbBBcL40+1Wsi1WZJzsjHyFKh+32kjxCOJ55H6+961Cx7Ym12HLu5veElptHoUKGX0T0Q1Uow==" saltValue="h68NrQc7Ni3mFxC6VV8Gqg==" spinCount="100000" sheet="1" objects="1" scenarios="1"/>
  <mergeCells count="3">
    <mergeCell ref="M95:N95"/>
    <mergeCell ref="M105:N105"/>
    <mergeCell ref="M86:N86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Planilha1</vt:lpstr>
      <vt:lpstr>Incertezas</vt:lpstr>
      <vt:lpstr>Incertezas!Area_de_impressao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</dc:creator>
  <cp:lastModifiedBy>tecnico</cp:lastModifiedBy>
  <cp:lastPrinted>2020-11-20T18:11:56Z</cp:lastPrinted>
  <dcterms:created xsi:type="dcterms:W3CDTF">2019-01-22T10:17:08Z</dcterms:created>
  <dcterms:modified xsi:type="dcterms:W3CDTF">2023-12-15T16:51:00Z</dcterms:modified>
</cp:coreProperties>
</file>