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romulo\Downloads\"/>
    </mc:Choice>
  </mc:AlternateContent>
  <xr:revisionPtr revIDLastSave="0" documentId="13_ncr:1_{374E14D0-7E06-453C-9595-084A0D2DC848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gistro" sheetId="11525" r:id="rId1"/>
    <sheet name="1 a 90000" sheetId="11524" r:id="rId2"/>
    <sheet name="Deriva" sheetId="11526" state="hidden" r:id="rId3"/>
  </sheets>
  <definedNames>
    <definedName name="_xlnm.Print_Area" localSheetId="1">'1 a 90000'!$B$1:$L$75</definedName>
    <definedName name="_xlnm.Print_Area" localSheetId="0">Registro!$A$1:$L$60</definedName>
    <definedName name="Z_5BBDDB64_7FD5_488B_A414_4C64AFAB351A_.wvu.PrintArea" localSheetId="1" hidden="1">'1 a 90000'!$B$1:$M$71</definedName>
    <definedName name="Z_5BBDDB64_7FD5_488B_A414_4C64AFAB351A_.wvu.PrintArea" localSheetId="0" hidden="1">Registro!$A$1:$L$59</definedName>
    <definedName name="Z_74131AF1_E17D_4600_B7A1_97528E886844_.wvu.PrintArea" localSheetId="1" hidden="1">'1 a 90000'!$B$1:$M$71</definedName>
    <definedName name="Z_74131AF1_E17D_4600_B7A1_97528E886844_.wvu.PrintArea" localSheetId="0" hidden="1">Registro!$A$1:$L$59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1524" l="1"/>
  <c r="H9" i="11524" l="1"/>
  <c r="K47" i="11525" l="1"/>
  <c r="S36" i="11524" l="1"/>
  <c r="T36" i="11524"/>
  <c r="U36" i="11524"/>
  <c r="S37" i="11524"/>
  <c r="T37" i="11524"/>
  <c r="U37" i="11524"/>
  <c r="S38" i="11524"/>
  <c r="T38" i="11524"/>
  <c r="U38" i="11524"/>
  <c r="S39" i="11524"/>
  <c r="T39" i="11524"/>
  <c r="U39" i="11524"/>
  <c r="S40" i="11524"/>
  <c r="T40" i="11524"/>
  <c r="U40" i="11524"/>
  <c r="S41" i="11524"/>
  <c r="T41" i="11524"/>
  <c r="U41" i="11524"/>
  <c r="S42" i="11524"/>
  <c r="T42" i="11524"/>
  <c r="U42" i="11524"/>
  <c r="S43" i="11524"/>
  <c r="T43" i="11524"/>
  <c r="U43" i="11524"/>
  <c r="S44" i="11524"/>
  <c r="T44" i="11524"/>
  <c r="U44" i="11524"/>
  <c r="S45" i="11524"/>
  <c r="T45" i="11524"/>
  <c r="U45" i="11524"/>
  <c r="K13" i="11524" l="1"/>
  <c r="L19" i="11525" l="1"/>
  <c r="D15" i="11526" l="1"/>
  <c r="D14" i="11526"/>
  <c r="D13" i="11526"/>
  <c r="D12" i="11526"/>
  <c r="D11" i="11526"/>
  <c r="D10" i="11526"/>
  <c r="D9" i="11526"/>
  <c r="D8" i="11526"/>
  <c r="D7" i="11526"/>
  <c r="D6" i="11526"/>
  <c r="D5" i="11526"/>
  <c r="D4" i="11526"/>
  <c r="D3" i="11526"/>
  <c r="D2" i="11526"/>
  <c r="D17" i="11526" s="1"/>
  <c r="AA31" i="11524" s="1"/>
  <c r="AB31" i="11524" l="1"/>
  <c r="I26" i="11524" l="1"/>
  <c r="D45" i="11524"/>
  <c r="D44" i="11524"/>
  <c r="D43" i="11524"/>
  <c r="D42" i="11524"/>
  <c r="D41" i="11524"/>
  <c r="D40" i="11524"/>
  <c r="D39" i="11524"/>
  <c r="D38" i="11524"/>
  <c r="D37" i="11524"/>
  <c r="D36" i="11524"/>
  <c r="D35" i="11524"/>
  <c r="K31" i="11525"/>
  <c r="I31" i="11525"/>
  <c r="G31" i="11525"/>
  <c r="J45" i="11525"/>
  <c r="AS37" i="11524" l="1"/>
  <c r="AW37" i="11524"/>
  <c r="BA37" i="11524"/>
  <c r="AP37" i="11524"/>
  <c r="AT37" i="11524"/>
  <c r="AX37" i="11524"/>
  <c r="BB37" i="11524"/>
  <c r="AV37" i="11524"/>
  <c r="AQ37" i="11524"/>
  <c r="AU37" i="11524"/>
  <c r="AY37" i="11524"/>
  <c r="BC37" i="11524"/>
  <c r="AR37" i="11524"/>
  <c r="AZ37" i="11524"/>
  <c r="AS41" i="11524"/>
  <c r="AP41" i="11524"/>
  <c r="AT41" i="11524"/>
  <c r="AX41" i="11524"/>
  <c r="BB41" i="11524"/>
  <c r="AV41" i="11524"/>
  <c r="AW41" i="11524"/>
  <c r="AQ41" i="11524"/>
  <c r="AU41" i="11524"/>
  <c r="AY41" i="11524"/>
  <c r="BC41" i="11524"/>
  <c r="AR41" i="11524"/>
  <c r="AZ41" i="11524"/>
  <c r="BA41" i="11524"/>
  <c r="BA45" i="11524"/>
  <c r="AP45" i="11524"/>
  <c r="AT45" i="11524"/>
  <c r="AX45" i="11524"/>
  <c r="BB45" i="11524"/>
  <c r="AR45" i="11524"/>
  <c r="AZ45" i="11524"/>
  <c r="AS45" i="11524"/>
  <c r="AQ45" i="11524"/>
  <c r="AU45" i="11524"/>
  <c r="AY45" i="11524"/>
  <c r="BC45" i="11524"/>
  <c r="AV45" i="11524"/>
  <c r="AW45" i="11524"/>
  <c r="AQ38" i="11524"/>
  <c r="AU38" i="11524"/>
  <c r="AY38" i="11524"/>
  <c r="BC38" i="11524"/>
  <c r="AR38" i="11524"/>
  <c r="AV38" i="11524"/>
  <c r="AZ38" i="11524"/>
  <c r="AP38" i="11524"/>
  <c r="BB38" i="11524"/>
  <c r="AS38" i="11524"/>
  <c r="AW38" i="11524"/>
  <c r="BA38" i="11524"/>
  <c r="AT38" i="11524"/>
  <c r="AX38" i="11524"/>
  <c r="AQ42" i="11524"/>
  <c r="BC42" i="11524"/>
  <c r="AR42" i="11524"/>
  <c r="AV42" i="11524"/>
  <c r="AZ42" i="11524"/>
  <c r="AP42" i="11524"/>
  <c r="AX42" i="11524"/>
  <c r="AU42" i="11524"/>
  <c r="AS42" i="11524"/>
  <c r="AW42" i="11524"/>
  <c r="BA42" i="11524"/>
  <c r="AT42" i="11524"/>
  <c r="BB42" i="11524"/>
  <c r="AY42" i="11524"/>
  <c r="BA43" i="11524"/>
  <c r="AP43" i="11524"/>
  <c r="AT43" i="11524"/>
  <c r="AX43" i="11524"/>
  <c r="BB43" i="11524"/>
  <c r="AR43" i="11524"/>
  <c r="AS43" i="11524"/>
  <c r="AQ43" i="11524"/>
  <c r="AU43" i="11524"/>
  <c r="AY43" i="11524"/>
  <c r="BC43" i="11524"/>
  <c r="AV43" i="11524"/>
  <c r="AZ43" i="11524"/>
  <c r="AW43" i="11524"/>
  <c r="AP35" i="11524"/>
  <c r="BA35" i="11524"/>
  <c r="AW35" i="11524"/>
  <c r="AS35" i="11524"/>
  <c r="AY35" i="11524"/>
  <c r="AQ35" i="11524"/>
  <c r="AX35" i="11524"/>
  <c r="AZ35" i="11524"/>
  <c r="AV35" i="11524"/>
  <c r="AR35" i="11524"/>
  <c r="BC35" i="11524"/>
  <c r="AU35" i="11524"/>
  <c r="BB35" i="11524"/>
  <c r="AT35" i="11524"/>
  <c r="AS39" i="11524"/>
  <c r="AW39" i="11524"/>
  <c r="BA39" i="11524"/>
  <c r="AP39" i="11524"/>
  <c r="AT39" i="11524"/>
  <c r="AX39" i="11524"/>
  <c r="BB39" i="11524"/>
  <c r="AV39" i="11524"/>
  <c r="AQ39" i="11524"/>
  <c r="AU39" i="11524"/>
  <c r="AY39" i="11524"/>
  <c r="BC39" i="11524"/>
  <c r="AR39" i="11524"/>
  <c r="AZ39" i="11524"/>
  <c r="AQ36" i="11524"/>
  <c r="AU36" i="11524"/>
  <c r="AY36" i="11524"/>
  <c r="BC36" i="11524"/>
  <c r="AR36" i="11524"/>
  <c r="AV36" i="11524"/>
  <c r="AZ36" i="11524"/>
  <c r="AT36" i="11524"/>
  <c r="BB36" i="11524"/>
  <c r="AS36" i="11524"/>
  <c r="AW36" i="11524"/>
  <c r="BA36" i="11524"/>
  <c r="AP36" i="11524"/>
  <c r="AX36" i="11524"/>
  <c r="AQ40" i="11524"/>
  <c r="AU40" i="11524"/>
  <c r="AY40" i="11524"/>
  <c r="AR40" i="11524"/>
  <c r="AV40" i="11524"/>
  <c r="AZ40" i="11524"/>
  <c r="AT40" i="11524"/>
  <c r="BB40" i="11524"/>
  <c r="AS40" i="11524"/>
  <c r="AW40" i="11524"/>
  <c r="BA40" i="11524"/>
  <c r="AP40" i="11524"/>
  <c r="AX40" i="11524"/>
  <c r="BC40" i="11524"/>
  <c r="AY44" i="11524"/>
  <c r="AR44" i="11524"/>
  <c r="AV44" i="11524"/>
  <c r="AZ44" i="11524"/>
  <c r="AP44" i="11524"/>
  <c r="AX44" i="11524"/>
  <c r="AU44" i="11524"/>
  <c r="AS44" i="11524"/>
  <c r="AW44" i="11524"/>
  <c r="BA44" i="11524"/>
  <c r="AT44" i="11524"/>
  <c r="BB44" i="11524"/>
  <c r="AQ44" i="11524"/>
  <c r="BC44" i="11524"/>
  <c r="C20" i="11524"/>
  <c r="AO41" i="11524" l="1"/>
  <c r="AF41" i="11524" s="1"/>
  <c r="AO37" i="11524"/>
  <c r="AF37" i="11524" s="1"/>
  <c r="AO43" i="11524"/>
  <c r="AF43" i="11524" s="1"/>
  <c r="AO40" i="11524"/>
  <c r="AF40" i="11524" s="1"/>
  <c r="AO39" i="11524"/>
  <c r="AF39" i="11524" s="1"/>
  <c r="AO42" i="11524"/>
  <c r="AF42" i="11524" s="1"/>
  <c r="AO38" i="11524"/>
  <c r="AF38" i="11524" s="1"/>
  <c r="AO45" i="11524"/>
  <c r="AF45" i="11524" s="1"/>
  <c r="AO44" i="11524"/>
  <c r="AF44" i="11524" s="1"/>
  <c r="AO36" i="11524"/>
  <c r="AF36" i="11524" s="1"/>
  <c r="AO35" i="11524"/>
  <c r="AF35" i="11524" s="1"/>
  <c r="AB32" i="11524"/>
  <c r="AB30" i="11524"/>
  <c r="AG36" i="11524" l="1"/>
  <c r="AG41" i="11524"/>
  <c r="AG43" i="11524"/>
  <c r="AG40" i="11524"/>
  <c r="AG45" i="11524"/>
  <c r="AG38" i="11524"/>
  <c r="AG39" i="11524"/>
  <c r="AG44" i="11524"/>
  <c r="AG35" i="11524"/>
  <c r="AG42" i="11524"/>
  <c r="AG37" i="11524"/>
  <c r="K23" i="11525"/>
  <c r="AD31" i="11524"/>
  <c r="P45" i="11524"/>
  <c r="P44" i="11524"/>
  <c r="P43" i="11524"/>
  <c r="P42" i="11524"/>
  <c r="P41" i="11524"/>
  <c r="P40" i="11524"/>
  <c r="P39" i="11524"/>
  <c r="P38" i="11524"/>
  <c r="P37" i="11524"/>
  <c r="P36" i="11524"/>
  <c r="P35" i="11524"/>
  <c r="O45" i="11524"/>
  <c r="O44" i="11524"/>
  <c r="O43" i="11524"/>
  <c r="O42" i="11524"/>
  <c r="O41" i="11524"/>
  <c r="O40" i="11524"/>
  <c r="O39" i="11524"/>
  <c r="O38" i="11524"/>
  <c r="O37" i="11524"/>
  <c r="O36" i="11524"/>
  <c r="O35" i="11524"/>
  <c r="B26" i="11524" l="1"/>
  <c r="U35" i="11524"/>
  <c r="T35" i="11524"/>
  <c r="S35" i="11524"/>
  <c r="N45" i="11524"/>
  <c r="N44" i="11524"/>
  <c r="N43" i="11524"/>
  <c r="N42" i="11524"/>
  <c r="N41" i="11524"/>
  <c r="N40" i="11524"/>
  <c r="N39" i="11524"/>
  <c r="N38" i="11524"/>
  <c r="N37" i="11524"/>
  <c r="N36" i="11524"/>
  <c r="N35" i="11524"/>
  <c r="Z35" i="11524" l="1"/>
  <c r="V39" i="11524"/>
  <c r="E39" i="11524" s="1"/>
  <c r="V43" i="11524"/>
  <c r="E43" i="11524" s="1"/>
  <c r="V38" i="11524"/>
  <c r="E38" i="11524" s="1"/>
  <c r="V42" i="11524"/>
  <c r="E42" i="11524" s="1"/>
  <c r="V35" i="11524"/>
  <c r="E35" i="11524" s="1"/>
  <c r="Q35" i="11524"/>
  <c r="F35" i="11524" s="1"/>
  <c r="V37" i="11524"/>
  <c r="E37" i="11524" s="1"/>
  <c r="V41" i="11524"/>
  <c r="E41" i="11524" s="1"/>
  <c r="V45" i="11524"/>
  <c r="E45" i="11524" s="1"/>
  <c r="V36" i="11524"/>
  <c r="E36" i="11524" s="1"/>
  <c r="V40" i="11524"/>
  <c r="E40" i="11524" s="1"/>
  <c r="V44" i="11524"/>
  <c r="E44" i="11524" s="1"/>
  <c r="Z37" i="11524"/>
  <c r="Z45" i="11524"/>
  <c r="Z41" i="11524"/>
  <c r="Z36" i="11524"/>
  <c r="Z40" i="11524"/>
  <c r="Z44" i="11524"/>
  <c r="Z39" i="11524"/>
  <c r="Z43" i="11524"/>
  <c r="Z38" i="11524"/>
  <c r="Z42" i="11524"/>
  <c r="G35" i="11524" l="1"/>
  <c r="Q45" i="11524" l="1"/>
  <c r="Q43" i="11524"/>
  <c r="Q41" i="11524"/>
  <c r="Q39" i="11524"/>
  <c r="Q36" i="11524"/>
  <c r="I22" i="11524"/>
  <c r="G45" i="11524" l="1"/>
  <c r="F45" i="11524"/>
  <c r="G43" i="11524"/>
  <c r="F43" i="11524"/>
  <c r="G41" i="11524"/>
  <c r="F41" i="11524"/>
  <c r="G39" i="11524"/>
  <c r="F39" i="11524"/>
  <c r="G36" i="11524"/>
  <c r="F36" i="11524"/>
  <c r="Q38" i="11524"/>
  <c r="Q40" i="11524"/>
  <c r="Q42" i="11524"/>
  <c r="Q44" i="11524"/>
  <c r="F44" i="11524" s="1"/>
  <c r="Y37" i="11524"/>
  <c r="Q37" i="11524"/>
  <c r="Y45" i="11524"/>
  <c r="Y38" i="11524"/>
  <c r="Y40" i="11524"/>
  <c r="Y42" i="11524"/>
  <c r="Y44" i="11524"/>
  <c r="Y36" i="11524"/>
  <c r="Y39" i="11524"/>
  <c r="Y43" i="11524"/>
  <c r="Y41" i="11524"/>
  <c r="G42" i="11524" l="1"/>
  <c r="F42" i="11524"/>
  <c r="G44" i="11524"/>
  <c r="G40" i="11524"/>
  <c r="F40" i="11524"/>
  <c r="G38" i="11524"/>
  <c r="F38" i="11524"/>
  <c r="G37" i="11524"/>
  <c r="F37" i="11524"/>
  <c r="K28" i="11524"/>
  <c r="K26" i="11524" l="1"/>
  <c r="AA29" i="11524" s="1"/>
  <c r="AA30" i="11524"/>
  <c r="F26" i="11524" l="1"/>
  <c r="H26" i="11524" l="1"/>
  <c r="K29" i="11524" l="1"/>
  <c r="G29" i="11524"/>
  <c r="G28" i="11524"/>
  <c r="G13" i="11524" l="1"/>
  <c r="J49" i="11524" s="1"/>
  <c r="F20" i="11524"/>
  <c r="L75" i="11524"/>
  <c r="F22" i="11524"/>
  <c r="C22" i="11524"/>
  <c r="J9" i="11524"/>
  <c r="J11" i="11524" s="1"/>
  <c r="D71" i="11524"/>
  <c r="B63" i="11524"/>
  <c r="B62" i="11524"/>
  <c r="B61" i="11524"/>
  <c r="C26" i="11524"/>
  <c r="C13" i="11524"/>
  <c r="C14" i="11524"/>
  <c r="K14" i="11524"/>
  <c r="C15" i="11524"/>
  <c r="K15" i="11524"/>
  <c r="C16" i="11524"/>
  <c r="K16" i="11524"/>
  <c r="C17" i="11524"/>
  <c r="K17" i="11524"/>
  <c r="H20" i="11524"/>
  <c r="K20" i="11524"/>
  <c r="C21" i="11524"/>
  <c r="F21" i="11524"/>
  <c r="H21" i="11524"/>
  <c r="L21" i="11524"/>
  <c r="AA32" i="11524" s="1"/>
  <c r="AA35" i="11524"/>
  <c r="AD35" i="11524" s="1"/>
  <c r="AE35" i="11524"/>
  <c r="AA36" i="11524"/>
  <c r="AD36" i="11524" s="1"/>
  <c r="AE36" i="11524"/>
  <c r="AA37" i="11524"/>
  <c r="AD37" i="11524" s="1"/>
  <c r="AE37" i="11524"/>
  <c r="AA38" i="11524"/>
  <c r="AD38" i="11524" s="1"/>
  <c r="AE38" i="11524"/>
  <c r="AA39" i="11524"/>
  <c r="AD39" i="11524" s="1"/>
  <c r="AE39" i="11524"/>
  <c r="AA40" i="11524"/>
  <c r="AD40" i="11524" s="1"/>
  <c r="AE40" i="11524"/>
  <c r="AA41" i="11524"/>
  <c r="AD41" i="11524" s="1"/>
  <c r="AE41" i="11524"/>
  <c r="AA42" i="11524"/>
  <c r="AD42" i="11524" s="1"/>
  <c r="AE42" i="11524"/>
  <c r="AA43" i="11524"/>
  <c r="AD43" i="11524" s="1"/>
  <c r="AE43" i="11524"/>
  <c r="AA44" i="11524"/>
  <c r="AD44" i="11524" s="1"/>
  <c r="AE44" i="11524"/>
  <c r="AA45" i="11524"/>
  <c r="AD45" i="11524" s="1"/>
  <c r="AE45" i="11524"/>
  <c r="A33" i="11525"/>
  <c r="A34" i="11525" s="1"/>
  <c r="A35" i="11525" s="1"/>
  <c r="A36" i="11525" s="1"/>
  <c r="A37" i="11525" s="1"/>
  <c r="A38" i="11525" s="1"/>
  <c r="A39" i="11525" s="1"/>
  <c r="A40" i="11525" s="1"/>
  <c r="A41" i="11525" s="1"/>
  <c r="A42" i="11525" s="1"/>
  <c r="D34" i="11524" l="1"/>
  <c r="F34" i="11524"/>
  <c r="G34" i="11524" s="1"/>
  <c r="AD32" i="11524"/>
  <c r="C11" i="11524"/>
  <c r="I34" i="11524" l="1"/>
  <c r="AC41" i="11524" l="1"/>
  <c r="AH41" i="11524" s="1"/>
  <c r="AC43" i="11524"/>
  <c r="AH43" i="11524" s="1"/>
  <c r="AC39" i="11524"/>
  <c r="AH39" i="11524" s="1"/>
  <c r="AC38" i="11524"/>
  <c r="AH38" i="11524" s="1"/>
  <c r="Y35" i="11524"/>
  <c r="AC35" i="11524" s="1"/>
  <c r="AH35" i="11524" s="1"/>
  <c r="AC40" i="11524"/>
  <c r="AH40" i="11524" s="1"/>
  <c r="AC44" i="11524"/>
  <c r="AH44" i="11524" s="1"/>
  <c r="AC37" i="11524"/>
  <c r="AH37" i="11524" s="1"/>
  <c r="AC36" i="11524"/>
  <c r="AH36" i="11524" s="1"/>
  <c r="AC42" i="11524"/>
  <c r="AH42" i="11524" s="1"/>
  <c r="AC45" i="11524"/>
  <c r="AH45" i="11524" s="1"/>
  <c r="AI38" i="11524" l="1"/>
  <c r="I38" i="11524" s="1"/>
  <c r="J38" i="11524" s="1"/>
  <c r="AI45" i="11524"/>
  <c r="I45" i="11524" s="1"/>
  <c r="J45" i="11524" s="1"/>
  <c r="AI39" i="11524"/>
  <c r="I39" i="11524" s="1"/>
  <c r="J39" i="11524" s="1"/>
  <c r="AI44" i="11524"/>
  <c r="I44" i="11524" s="1"/>
  <c r="J44" i="11524" s="1"/>
  <c r="AI42" i="11524"/>
  <c r="I42" i="11524" s="1"/>
  <c r="J42" i="11524" s="1"/>
  <c r="AI40" i="11524"/>
  <c r="I40" i="11524" s="1"/>
  <c r="J40" i="11524" s="1"/>
  <c r="AI43" i="11524"/>
  <c r="I43" i="11524" s="1"/>
  <c r="J43" i="11524" s="1"/>
  <c r="AI37" i="11524"/>
  <c r="I37" i="11524" s="1"/>
  <c r="J37" i="11524" s="1"/>
  <c r="AI36" i="11524"/>
  <c r="I36" i="11524" s="1"/>
  <c r="J36" i="11524" s="1"/>
  <c r="AI35" i="11524"/>
  <c r="I35" i="11524" s="1"/>
  <c r="J35" i="11524" s="1"/>
  <c r="AI41" i="11524"/>
  <c r="I41" i="11524" s="1"/>
  <c r="J41" i="115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romulo</author>
  </authors>
  <commentList>
    <comment ref="L17" authorId="0" shapeId="0" xr:uid="{00000000-0006-0000-0000-000001000000}">
      <text>
        <r>
          <rPr>
            <sz val="9"/>
            <color indexed="81"/>
            <rFont val="Segoe UI"/>
            <family val="2"/>
          </rPr>
          <t>Informar sempre em segundos.
Caso o cliente solicite em minutos e ou segundos então deve fazer a conversão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13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Labocal
No Cliente</t>
        </r>
        <r>
          <rPr>
            <sz val="10"/>
            <color indexed="81"/>
            <rFont val="Tahoma"/>
            <family val="2"/>
          </rPr>
          <t xml:space="preserve">
-Deve ser digitado exatamente conforme acima.</t>
        </r>
      </text>
    </comment>
  </commentList>
</comments>
</file>

<file path=xl/sharedStrings.xml><?xml version="1.0" encoding="utf-8"?>
<sst xmlns="http://schemas.openxmlformats.org/spreadsheetml/2006/main" count="240" uniqueCount="175">
  <si>
    <t xml:space="preserve">                                           </t>
  </si>
  <si>
    <t>Selo RBC</t>
  </si>
  <si>
    <t xml:space="preserve">N º </t>
  </si>
  <si>
    <t>Nº DA OS :</t>
  </si>
  <si>
    <t>Recebido:</t>
  </si>
  <si>
    <t>Calibrado:</t>
  </si>
  <si>
    <t>Emitido:</t>
  </si>
  <si>
    <t xml:space="preserve">CLIENTE: </t>
  </si>
  <si>
    <t>FILIAL:</t>
  </si>
  <si>
    <t>ENDEREÇ:</t>
  </si>
  <si>
    <t>Solicitante:</t>
  </si>
  <si>
    <t>DADOS    TÉCNICOS   DO   INSTRUMENTO</t>
  </si>
  <si>
    <t xml:space="preserve">INSTRUMENTO: </t>
  </si>
  <si>
    <r>
      <t>MARCA</t>
    </r>
    <r>
      <rPr>
        <sz val="9"/>
        <rFont val="Arial"/>
        <family val="2"/>
      </rPr>
      <t xml:space="preserve">: </t>
    </r>
  </si>
  <si>
    <r>
      <t>MODELO</t>
    </r>
    <r>
      <rPr>
        <sz val="9"/>
        <rFont val="Arial"/>
        <family val="2"/>
      </rPr>
      <t xml:space="preserve">: </t>
    </r>
  </si>
  <si>
    <r>
      <t>SÉRIE</t>
    </r>
    <r>
      <rPr>
        <sz val="9"/>
        <rFont val="Arial"/>
        <family val="2"/>
      </rPr>
      <t xml:space="preserve">:  </t>
    </r>
  </si>
  <si>
    <t>Unidade:</t>
  </si>
  <si>
    <t>Divisão:</t>
  </si>
  <si>
    <t>LOCAL:</t>
  </si>
  <si>
    <t>Sub Local</t>
  </si>
  <si>
    <t>PADRÕES   UTILIZADOS   NA   CALIBRAÇÃO</t>
  </si>
  <si>
    <t>PADRÃO</t>
  </si>
  <si>
    <t>DESCRIÇÃO</t>
  </si>
  <si>
    <t>CERTIFICADO</t>
  </si>
  <si>
    <t>INCERTEZA</t>
  </si>
  <si>
    <t>%</t>
  </si>
  <si>
    <t>CONDIÇÕES AMBIENTE</t>
  </si>
  <si>
    <t>TEMPERATURA:</t>
  </si>
  <si>
    <t>ºC</t>
  </si>
  <si>
    <t>UMIDADE RELATIVA:</t>
  </si>
  <si>
    <t>Fonte da Incerteza</t>
  </si>
  <si>
    <t>DIV.</t>
  </si>
  <si>
    <t>Ci</t>
  </si>
  <si>
    <t xml:space="preserve">Ui  </t>
  </si>
  <si>
    <t>Veff</t>
  </si>
  <si>
    <t>Uc</t>
  </si>
  <si>
    <t xml:space="preserve">Nº </t>
  </si>
  <si>
    <t>n</t>
  </si>
  <si>
    <t>K</t>
  </si>
  <si>
    <t>PROCEDIMENTO</t>
  </si>
  <si>
    <t>A calibração foi toda realizada com o instrumento na sua posição de utilização e nas condições ambiente conforme especificado acima.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</si>
  <si>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</si>
  <si>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</si>
  <si>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OBSERVAÇÕES</t>
  </si>
  <si>
    <t>NOME:</t>
  </si>
  <si>
    <t>LEITURA 1</t>
  </si>
  <si>
    <t>LEITURA 2</t>
  </si>
  <si>
    <t>CEP:</t>
  </si>
  <si>
    <t>LABOCAL - RBC</t>
  </si>
  <si>
    <t>Local da Calibração:</t>
  </si>
  <si>
    <t>REV</t>
  </si>
  <si>
    <t>EXECUTANTE</t>
  </si>
  <si>
    <t>LBC-</t>
  </si>
  <si>
    <t>V resoluç instrum</t>
  </si>
  <si>
    <t>OBSERVAÇÕES:</t>
  </si>
  <si>
    <t>Executante (nome):</t>
  </si>
  <si>
    <t>Assinat:</t>
  </si>
  <si>
    <t>SIGNATÁRIO AUTORIZADO</t>
  </si>
  <si>
    <t>Próx. Cal.</t>
  </si>
  <si>
    <t>Início</t>
  </si>
  <si>
    <t>Fim</t>
  </si>
  <si>
    <t>Revisão:</t>
  </si>
  <si>
    <t xml:space="preserve">CT-R N º </t>
  </si>
  <si>
    <t>C A L I B R A Ç Ã O  - VALORES LIDO NO PADRÃO</t>
  </si>
  <si>
    <t>Os valores dos pontos a serem calibrados, quando não forem informados pelo cliente, serão feitos de acordo com nossas IT´s.</t>
  </si>
  <si>
    <t>Tipo</t>
  </si>
  <si>
    <t>TAG / IDENTIF</t>
  </si>
  <si>
    <t>TIPO:</t>
  </si>
  <si>
    <t>A instrução técnica foi utilizada na sua revisão atual, sendo que o histórico de revisões e respectivas datas estão disponíveis na própria IT.</t>
  </si>
  <si>
    <t>Procedimento</t>
  </si>
  <si>
    <t>UNIDADE</t>
  </si>
  <si>
    <t>± 1,0 ºC</t>
  </si>
  <si>
    <t>Calibração - Qualificação - Vendas - Engenharia - Automação - Manutenção</t>
  </si>
  <si>
    <t>DIVISÃO</t>
  </si>
  <si>
    <t>Próx Cal.</t>
  </si>
  <si>
    <t>CALIBRADO POR:</t>
  </si>
  <si>
    <t>Laboratório de Calibração Acreditado pela CGCRE do INMETRO de acordo com a ABNT ISO/IEC 17025:2005, sob o N. 316.</t>
  </si>
  <si>
    <t>PONTO</t>
  </si>
  <si>
    <t>PROCEDIM:</t>
  </si>
  <si>
    <t>Rua Padre João Álvares, 436   - CEP: 07056-000  -  Vila Renata  -  Guarulhos  -  SP  -  Brasil</t>
  </si>
  <si>
    <r>
      <t xml:space="preserve">PABX: 11-2485-5460 / 2452-5214 - e-mail: sertin@sertin.com.br  - </t>
    </r>
    <r>
      <rPr>
        <u/>
        <sz val="10"/>
        <color theme="3" tint="0.39997558519241921"/>
        <rFont val="Arial"/>
        <family val="2"/>
      </rPr>
      <t>www.sertin.com.br</t>
    </r>
  </si>
  <si>
    <t>Laboratório de Calibração Acreditado pela CGCRE do INMETRO de acordo com a ABNT NBR ISO/IEC 17025:2005, sob o N. 316.</t>
  </si>
  <si>
    <r>
      <t>SERTIN</t>
    </r>
    <r>
      <rPr>
        <b/>
        <sz val="18"/>
        <rFont val="Times New Roman"/>
        <family val="1"/>
      </rPr>
      <t xml:space="preserve"> -</t>
    </r>
    <r>
      <rPr>
        <b/>
        <u/>
        <sz val="14"/>
        <rFont val="Times New Roman"/>
        <family val="1"/>
      </rPr>
      <t xml:space="preserve"> COM. E SERV. TÉCNICOS DE INSTRUMENTAÇÃO LTDA</t>
    </r>
  </si>
  <si>
    <t>Padrão</t>
  </si>
  <si>
    <t>Objeto</t>
  </si>
  <si>
    <t>OBJETO:</t>
  </si>
  <si>
    <t>TAG / IDENTIF:</t>
  </si>
  <si>
    <t>LABOR / CERTIFICADO</t>
  </si>
  <si>
    <r>
      <t>SERTIN</t>
    </r>
    <r>
      <rPr>
        <b/>
        <sz val="18"/>
        <color indexed="48"/>
        <rFont val="Times New Roman"/>
        <family val="1"/>
      </rPr>
      <t xml:space="preserve"> - </t>
    </r>
    <r>
      <rPr>
        <b/>
        <u/>
        <sz val="12"/>
        <color indexed="8"/>
        <rFont val="Times New Roman"/>
        <family val="1"/>
      </rPr>
      <t>COM. E SERV. TÉCNICOS DE INSTRUMENTAÇÃO LTDA</t>
    </r>
  </si>
  <si>
    <t>LEITURA 3</t>
  </si>
  <si>
    <t>Valor</t>
  </si>
  <si>
    <t>Incerteza</t>
  </si>
  <si>
    <t>Leitura 1</t>
  </si>
  <si>
    <t>Leitura 2</t>
  </si>
  <si>
    <t>Leitura 3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</si>
  <si>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</si>
  <si>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</si>
  <si>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</si>
  <si>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</si>
  <si>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</si>
  <si>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</si>
  <si>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</si>
  <si>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</si>
  <si>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</si>
  <si>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</si>
  <si>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</si>
  <si>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Calibraç Padrão</t>
  </si>
  <si>
    <r>
      <t>d</t>
    </r>
    <r>
      <rPr>
        <sz val="9"/>
        <rFont val="Arial"/>
        <family val="2"/>
      </rPr>
      <t>t</t>
    </r>
    <r>
      <rPr>
        <vertAlign val="subscript"/>
        <sz val="9"/>
        <rFont val="Arial"/>
        <family val="2"/>
      </rPr>
      <t>P1</t>
    </r>
  </si>
  <si>
    <r>
      <t>d</t>
    </r>
    <r>
      <rPr>
        <sz val="9"/>
        <rFont val="Arial"/>
        <family val="2"/>
      </rPr>
      <t>t</t>
    </r>
    <r>
      <rPr>
        <vertAlign val="subscript"/>
        <sz val="9"/>
        <rFont val="Arial"/>
        <family val="2"/>
      </rPr>
      <t>P2</t>
    </r>
  </si>
  <si>
    <r>
      <t>d</t>
    </r>
    <r>
      <rPr>
        <sz val="9"/>
        <rFont val="Arial"/>
        <family val="2"/>
      </rPr>
      <t>t</t>
    </r>
    <r>
      <rPr>
        <vertAlign val="subscript"/>
        <sz val="9"/>
        <rFont val="Arial"/>
        <family val="2"/>
      </rPr>
      <t>P4</t>
    </r>
  </si>
  <si>
    <t>Média</t>
  </si>
  <si>
    <t xml:space="preserve">A incerteza expandida de medição relatada é declarada como a incerteza padrão da medição multiplicada pelo fator de abrangência  k=2, que para uma distribuição </t>
  </si>
  <si>
    <t>normal corresponde a uma probabilidade de abrangência de aproximadamente 95%. A incerteza padrão de medição foi determinada de acordo com a publicação EA-4/02.</t>
  </si>
  <si>
    <t>VALORES</t>
  </si>
  <si>
    <t>SI</t>
  </si>
  <si>
    <t>Erro</t>
  </si>
  <si>
    <t xml:space="preserve">CALIBRAÇÃO - RESULTADOS FINAIS </t>
  </si>
  <si>
    <t>Douglas M. Fernandes</t>
  </si>
  <si>
    <t>A-Analógic   D - Digital</t>
  </si>
  <si>
    <t>Inicio</t>
  </si>
  <si>
    <t>V repetiv</t>
  </si>
  <si>
    <t>V deriva</t>
  </si>
  <si>
    <t>O  instrumento em teste foi calibrado em referência a(os) padrão(ões) acima descritos e de acordo com a última  revisão  da</t>
  </si>
  <si>
    <t>O instrumento e o padrão permaneceram ligados por aproximadamente 5 minutos para estabilidade do sistema de calibração.</t>
  </si>
  <si>
    <t>V resoluç padrão</t>
  </si>
  <si>
    <t>A Calibração foi realizada utilizando-se o método comparativo. O Ajuste não faz parte do escopo acreditado.</t>
  </si>
  <si>
    <t>LOCAL - Informe: I (Interna) ou C (cliente):</t>
  </si>
  <si>
    <t xml:space="preserve">Objeto (ti) </t>
  </si>
  <si>
    <t>Padrão (tp)</t>
  </si>
  <si>
    <t>Up</t>
  </si>
  <si>
    <r>
      <t>d</t>
    </r>
    <r>
      <rPr>
        <sz val="9"/>
        <rFont val="Arial"/>
        <family val="2"/>
      </rPr>
      <t>ti1</t>
    </r>
  </si>
  <si>
    <t>DM-53 - REGISTRO DE MEDIÇÃO - Medidores de Frequência</t>
  </si>
  <si>
    <t>CENTRIFUGA</t>
  </si>
  <si>
    <t>TACOMETRO</t>
  </si>
  <si>
    <t>RPM</t>
  </si>
  <si>
    <t>DIVISÃO (RPM)</t>
  </si>
  <si>
    <t>INCERTEZA (RPM)</t>
  </si>
  <si>
    <t>Objeto (RPM)</t>
  </si>
  <si>
    <t>Padrão (RPM)</t>
  </si>
  <si>
    <t>U (RPM)</t>
  </si>
  <si>
    <t>O  instrumento  em  teste  foi  calibrado  em  referência  a(os)  padrão(ões)  acima descritos e de acordo com a última  revisão  da</t>
  </si>
  <si>
    <t>Desv ABS</t>
  </si>
  <si>
    <t>LBC-043</t>
  </si>
  <si>
    <t>Deriva</t>
  </si>
  <si>
    <t>VC</t>
  </si>
  <si>
    <t>VI</t>
  </si>
  <si>
    <t>DM-53-R6</t>
  </si>
  <si>
    <t>VS</t>
  </si>
  <si>
    <r>
      <rPr>
        <b/>
        <sz val="8.5"/>
        <rFont val="Arial"/>
        <family val="2"/>
      </rPr>
      <t>VI</t>
    </r>
    <r>
      <rPr>
        <sz val="8.5"/>
        <rFont val="Arial"/>
        <family val="2"/>
      </rPr>
      <t xml:space="preserve"> = Média das leituras indicadas no instrumento em calibração. </t>
    </r>
    <r>
      <rPr>
        <b/>
        <sz val="8.5"/>
        <rFont val="Arial"/>
        <family val="2"/>
      </rPr>
      <t>VC</t>
    </r>
    <r>
      <rPr>
        <sz val="8.5"/>
        <rFont val="Arial"/>
        <family val="2"/>
      </rPr>
      <t xml:space="preserve"> = Valor Convencional = Média das leituras indicadas no padrão de referência.</t>
    </r>
  </si>
  <si>
    <r>
      <rPr>
        <b/>
        <sz val="8.5"/>
        <rFont val="Arial"/>
        <family val="2"/>
      </rPr>
      <t>VS</t>
    </r>
    <r>
      <rPr>
        <sz val="8.5"/>
        <rFont val="Arial"/>
        <family val="2"/>
      </rPr>
      <t xml:space="preserve"> = pontos aprovados pelo cliente via orçamento, os quais não sendo possivel obter o valor exato, serão executados os valores mais próximos.</t>
    </r>
  </si>
  <si>
    <t>Verificação do padrão</t>
  </si>
  <si>
    <t xml:space="preserve">Antes </t>
  </si>
  <si>
    <t>Depois</t>
  </si>
  <si>
    <t>Laboratório de Calibração acreditado pela CGCRE/Inmetro de acordo com ABNT NBR/ISO/IEC 17025, sob o nº 316</t>
  </si>
  <si>
    <t xml:space="preserve"> CERTIFICADO DE CALIBRAÇÃO </t>
  </si>
  <si>
    <t>ENDEREÇO:</t>
  </si>
  <si>
    <t>2020-00348 KG</t>
  </si>
  <si>
    <t>246/2020</t>
  </si>
  <si>
    <t>I</t>
  </si>
  <si>
    <t>ITTAC 7200</t>
  </si>
  <si>
    <t>LABOCAL I</t>
  </si>
  <si>
    <t>D</t>
  </si>
  <si>
    <t>LBC 258</t>
  </si>
  <si>
    <t>INSTRUTEMP</t>
  </si>
  <si>
    <t>LABOCAL II</t>
  </si>
  <si>
    <t>009</t>
  </si>
  <si>
    <t>0,1</t>
  </si>
  <si>
    <t>Socintec</t>
  </si>
  <si>
    <t>RI 2381/20</t>
  </si>
  <si>
    <t>SERTIN COM. E SERV. TECNICOS DE INSTRUMENTAÇÃO LTDA - SERTIN - SP</t>
  </si>
  <si>
    <t>RUA PADRE JOÃO ÁLVARES, 436 - VILA RENATA</t>
  </si>
  <si>
    <t>07.056-000</t>
  </si>
  <si>
    <t>GUARULHOS-SP</t>
  </si>
  <si>
    <t>Multicalibrador Digital</t>
  </si>
  <si>
    <t>KAIQUE GUEDES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</si>
</sst>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"/>
    <numFmt numFmtId="165" formatCode="0.000"/>
    <numFmt numFmtId="166" formatCode="0.0"/>
    <numFmt numFmtId="167" formatCode="mmm\-yy"/>
    <numFmt numFmtId="168" formatCode="0.0;[Red]0.0"/>
    <numFmt numFmtId="169" formatCode="dd/mm/yy;@"/>
    <numFmt numFmtId="170" formatCode="[$-416]mmm\-yy;@"/>
  </numFmts>
  <fonts count="95" x14ac:knownFonts="1">
    <font>
      <sz val="10"/>
      <name val="Arial"/>
    </font>
    <font>
      <sz val="10"/>
      <name val="Arial"/>
      <family val="2"/>
    </font>
    <font>
      <sz val="12"/>
      <color indexed="48"/>
      <name val="Arial"/>
      <family val="2"/>
    </font>
    <font>
      <b/>
      <sz val="18"/>
      <color indexed="48"/>
      <name val="Times New Roman"/>
      <family val="1"/>
    </font>
    <font>
      <b/>
      <sz val="20"/>
      <color indexed="12"/>
      <name val="Times New Roman"/>
      <family val="1"/>
    </font>
    <font>
      <sz val="11"/>
      <color indexed="48"/>
      <name val="Arial"/>
      <family val="2"/>
    </font>
    <font>
      <sz val="11"/>
      <name val="Arial"/>
      <family val="2"/>
    </font>
    <font>
      <sz val="12"/>
      <color indexed="12"/>
      <name val="Arial"/>
      <family val="2"/>
    </font>
    <font>
      <b/>
      <sz val="26"/>
      <color indexed="48"/>
      <name val="Monotype Corsiva"/>
      <family val="4"/>
    </font>
    <font>
      <sz val="13"/>
      <color indexed="4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16"/>
      <color indexed="12"/>
      <name val="Arial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sz val="14"/>
      <color indexed="48"/>
      <name val="Arial"/>
      <family val="2"/>
    </font>
    <font>
      <b/>
      <sz val="14"/>
      <color indexed="10"/>
      <name val="Arial"/>
      <family val="2"/>
    </font>
    <font>
      <b/>
      <sz val="26"/>
      <color indexed="12"/>
      <name val="Monotype Corsiva"/>
      <family val="4"/>
    </font>
    <font>
      <b/>
      <sz val="11"/>
      <color indexed="12"/>
      <name val="Arial"/>
      <family val="2"/>
    </font>
    <font>
      <sz val="11"/>
      <color indexed="10"/>
      <name val="Arial"/>
      <family val="2"/>
    </font>
    <font>
      <sz val="12"/>
      <color indexed="10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b/>
      <sz val="18"/>
      <color indexed="9"/>
      <name val="Times New Roman"/>
      <family val="1"/>
    </font>
    <font>
      <b/>
      <sz val="11"/>
      <color indexed="9"/>
      <name val="Arial"/>
      <family val="2"/>
    </font>
    <font>
      <b/>
      <sz val="20"/>
      <name val="Times New Roman"/>
      <family val="1"/>
    </font>
    <font>
      <b/>
      <sz val="18"/>
      <name val="Times New Roman"/>
      <family val="1"/>
    </font>
    <font>
      <b/>
      <u/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i/>
      <sz val="22"/>
      <color indexed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i/>
      <sz val="14"/>
      <color indexed="12"/>
      <name val="Arial"/>
      <family val="2"/>
    </font>
    <font>
      <b/>
      <sz val="20"/>
      <color indexed="12"/>
      <name val="Monotype Corsiva"/>
      <family val="4"/>
    </font>
    <font>
      <i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i/>
      <sz val="13"/>
      <name val="Arial"/>
      <family val="2"/>
    </font>
    <font>
      <b/>
      <i/>
      <sz val="13"/>
      <name val="Arial"/>
      <family val="2"/>
    </font>
    <font>
      <b/>
      <sz val="13"/>
      <name val="Arial"/>
      <family val="2"/>
    </font>
    <font>
      <b/>
      <i/>
      <sz val="14"/>
      <name val="Arial"/>
      <family val="2"/>
    </font>
    <font>
      <sz val="8"/>
      <color theme="1"/>
      <name val="Arial"/>
      <family val="2"/>
    </font>
    <font>
      <b/>
      <sz val="7"/>
      <name val="Arial"/>
      <family val="2"/>
    </font>
    <font>
      <b/>
      <sz val="18"/>
      <name val="Monotype Corsiva"/>
      <family val="4"/>
    </font>
    <font>
      <u/>
      <sz val="10"/>
      <color theme="3" tint="0.39997558519241921"/>
      <name val="Arial"/>
      <family val="2"/>
    </font>
    <font>
      <sz val="10"/>
      <color indexed="12"/>
      <name val="Arial"/>
      <family val="2"/>
    </font>
    <font>
      <i/>
      <sz val="12"/>
      <name val="Arial"/>
      <family val="2"/>
    </font>
    <font>
      <sz val="9"/>
      <color indexed="81"/>
      <name val="Segoe UI"/>
      <family val="2"/>
    </font>
    <font>
      <b/>
      <sz val="20"/>
      <name val="Monotype Corsiva"/>
      <family val="4"/>
    </font>
    <font>
      <b/>
      <sz val="17"/>
      <name val="Monotype Corsiva"/>
      <family val="4"/>
    </font>
    <font>
      <sz val="10"/>
      <name val="Times New Roman"/>
      <family val="1"/>
    </font>
    <font>
      <b/>
      <u/>
      <sz val="12"/>
      <color indexed="8"/>
      <name val="Times New Roman"/>
      <family val="1"/>
    </font>
    <font>
      <sz val="9"/>
      <name val="Symbol"/>
      <family val="1"/>
      <charset val="2"/>
    </font>
    <font>
      <vertAlign val="subscript"/>
      <sz val="9"/>
      <name val="Arial"/>
      <family val="2"/>
    </font>
    <font>
      <sz val="8.5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Times New Roman"/>
      <family val="1"/>
    </font>
    <font>
      <b/>
      <sz val="13"/>
      <color theme="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sz val="12"/>
      <color theme="0"/>
      <name val="Arial"/>
      <family val="2"/>
    </font>
    <font>
      <b/>
      <sz val="18"/>
      <color theme="0"/>
      <name val="Times New Roman"/>
      <family val="1"/>
    </font>
    <font>
      <sz val="11"/>
      <color theme="0"/>
      <name val="Times New Roman"/>
      <family val="1"/>
    </font>
    <font>
      <b/>
      <sz val="8.5"/>
      <name val="Arial"/>
      <family val="2"/>
    </font>
    <font>
      <sz val="17"/>
      <name val="Arial"/>
      <family val="2"/>
    </font>
    <font>
      <b/>
      <sz val="13"/>
      <name val="Monotype Corsiva"/>
      <family val="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5" borderId="0" applyNumberFormat="0" applyBorder="0" applyAlignment="0" applyProtection="0"/>
    <xf numFmtId="0" fontId="37" fillId="8" borderId="0" applyNumberFormat="0" applyBorder="0" applyAlignment="0" applyProtection="0"/>
    <xf numFmtId="0" fontId="37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9" fillId="4" borderId="0" applyNumberFormat="0" applyBorder="0" applyAlignment="0" applyProtection="0"/>
    <xf numFmtId="0" fontId="40" fillId="16" borderId="1" applyNumberFormat="0" applyAlignment="0" applyProtection="0"/>
    <xf numFmtId="0" fontId="41" fillId="17" borderId="2" applyNumberFormat="0" applyAlignment="0" applyProtection="0"/>
    <xf numFmtId="0" fontId="42" fillId="0" borderId="3" applyNumberFormat="0" applyFill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21" borderId="0" applyNumberFormat="0" applyBorder="0" applyAlignment="0" applyProtection="0"/>
    <xf numFmtId="0" fontId="43" fillId="7" borderId="1" applyNumberFormat="0" applyAlignment="0" applyProtection="0"/>
    <xf numFmtId="0" fontId="44" fillId="3" borderId="0" applyNumberFormat="0" applyBorder="0" applyAlignment="0" applyProtection="0"/>
    <xf numFmtId="0" fontId="45" fillId="22" borderId="0" applyNumberFormat="0" applyBorder="0" applyAlignment="0" applyProtection="0"/>
    <xf numFmtId="0" fontId="12" fillId="0" borderId="0"/>
    <xf numFmtId="0" fontId="1" fillId="23" borderId="4" applyNumberFormat="0" applyFont="0" applyAlignment="0" applyProtection="0"/>
    <xf numFmtId="0" fontId="46" fillId="16" borderId="5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6" applyNumberFormat="0" applyFill="0" applyAlignment="0" applyProtection="0"/>
    <xf numFmtId="0" fontId="51" fillId="0" borderId="7" applyNumberFormat="0" applyFill="0" applyAlignment="0" applyProtection="0"/>
    <xf numFmtId="0" fontId="52" fillId="0" borderId="8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9" applyNumberFormat="0" applyFill="0" applyAlignment="0" applyProtection="0"/>
    <xf numFmtId="0" fontId="1" fillId="0" borderId="0"/>
  </cellStyleXfs>
  <cellXfs count="506">
    <xf numFmtId="0" fontId="0" fillId="0" borderId="0" xfId="0"/>
    <xf numFmtId="0" fontId="80" fillId="0" borderId="22" xfId="43" applyFont="1" applyBorder="1" applyAlignment="1" applyProtection="1">
      <alignment vertical="center"/>
      <protection hidden="1"/>
    </xf>
    <xf numFmtId="0" fontId="30" fillId="0" borderId="0" xfId="32" applyFont="1" applyProtection="1">
      <protection hidden="1"/>
    </xf>
    <xf numFmtId="0" fontId="34" fillId="0" borderId="0" xfId="32" applyFont="1" applyAlignment="1" applyProtection="1">
      <alignment horizontal="left" vertical="center"/>
      <protection hidden="1"/>
    </xf>
    <xf numFmtId="0" fontId="12" fillId="0" borderId="0" xfId="32" applyFont="1" applyAlignment="1" applyProtection="1">
      <protection hidden="1"/>
    </xf>
    <xf numFmtId="0" fontId="30" fillId="0" borderId="0" xfId="32" applyFont="1" applyFill="1" applyProtection="1">
      <protection hidden="1"/>
    </xf>
    <xf numFmtId="0" fontId="30" fillId="0" borderId="0" xfId="32" applyFont="1" applyAlignment="1" applyProtection="1">
      <alignment horizontal="center"/>
      <protection hidden="1"/>
    </xf>
    <xf numFmtId="0" fontId="35" fillId="0" borderId="0" xfId="32" applyFont="1" applyAlignment="1" applyProtection="1">
      <alignment horizontal="center" vertical="center"/>
      <protection hidden="1"/>
    </xf>
    <xf numFmtId="0" fontId="23" fillId="0" borderId="0" xfId="32" applyFont="1" applyFill="1" applyBorder="1" applyAlignment="1" applyProtection="1">
      <alignment horizontal="center" vertical="center"/>
      <protection hidden="1"/>
    </xf>
    <xf numFmtId="0" fontId="2" fillId="0" borderId="0" xfId="32" applyFont="1" applyBorder="1" applyAlignment="1" applyProtection="1">
      <alignment horizontal="center" wrapText="1"/>
      <protection hidden="1"/>
    </xf>
    <xf numFmtId="0" fontId="13" fillId="0" borderId="0" xfId="32" applyFont="1" applyBorder="1" applyAlignment="1" applyProtection="1">
      <alignment horizontal="left"/>
      <protection hidden="1"/>
    </xf>
    <xf numFmtId="0" fontId="12" fillId="0" borderId="0" xfId="32" applyProtection="1">
      <protection hidden="1"/>
    </xf>
    <xf numFmtId="0" fontId="12" fillId="0" borderId="0" xfId="32" applyAlignment="1" applyProtection="1">
      <alignment horizontal="center"/>
      <protection hidden="1"/>
    </xf>
    <xf numFmtId="0" fontId="27" fillId="0" borderId="0" xfId="32" applyFont="1" applyAlignment="1" applyProtection="1">
      <alignment horizontal="left" vertical="center"/>
      <protection hidden="1"/>
    </xf>
    <xf numFmtId="0" fontId="23" fillId="0" borderId="0" xfId="32" applyFont="1" applyFill="1" applyBorder="1" applyAlignment="1" applyProtection="1">
      <alignment vertical="center"/>
      <protection hidden="1"/>
    </xf>
    <xf numFmtId="0" fontId="66" fillId="0" borderId="0" xfId="32" applyFont="1" applyBorder="1" applyAlignment="1" applyProtection="1">
      <alignment horizontal="center" vertical="center"/>
      <protection hidden="1"/>
    </xf>
    <xf numFmtId="0" fontId="56" fillId="0" borderId="0" xfId="32" applyFont="1" applyFill="1" applyBorder="1" applyAlignment="1" applyProtection="1">
      <alignment horizontal="center" vertical="center"/>
      <protection hidden="1"/>
    </xf>
    <xf numFmtId="0" fontId="28" fillId="0" borderId="0" xfId="32" applyFont="1" applyBorder="1" applyAlignment="1" applyProtection="1">
      <alignment horizontal="right" vertical="center" wrapText="1"/>
      <protection hidden="1"/>
    </xf>
    <xf numFmtId="0" fontId="28" fillId="0" borderId="19" xfId="32" applyFont="1" applyBorder="1" applyAlignment="1" applyProtection="1">
      <alignment horizontal="right" vertical="center" wrapText="1"/>
      <protection hidden="1"/>
    </xf>
    <xf numFmtId="49" fontId="29" fillId="0" borderId="0" xfId="32" applyNumberFormat="1" applyFont="1" applyBorder="1" applyAlignment="1" applyProtection="1">
      <alignment horizontal="left" vertical="center" wrapText="1"/>
      <protection hidden="1"/>
    </xf>
    <xf numFmtId="0" fontId="9" fillId="0" borderId="0" xfId="32" applyFont="1" applyBorder="1" applyAlignment="1" applyProtection="1">
      <alignment horizontal="center"/>
      <protection hidden="1"/>
    </xf>
    <xf numFmtId="0" fontId="23" fillId="0" borderId="45" xfId="32" applyFont="1" applyFill="1" applyBorder="1" applyAlignment="1" applyProtection="1">
      <alignment vertical="center"/>
      <protection hidden="1"/>
    </xf>
    <xf numFmtId="14" fontId="11" fillId="0" borderId="44" xfId="32" applyNumberFormat="1" applyFont="1" applyFill="1" applyBorder="1" applyAlignment="1" applyProtection="1">
      <alignment horizontal="left" vertical="center"/>
      <protection hidden="1"/>
    </xf>
    <xf numFmtId="169" fontId="1" fillId="0" borderId="0" xfId="32" applyNumberFormat="1" applyFont="1" applyFill="1" applyBorder="1" applyAlignment="1" applyProtection="1">
      <alignment horizontal="center" vertical="center"/>
      <protection hidden="1"/>
    </xf>
    <xf numFmtId="14" fontId="12" fillId="0" borderId="0" xfId="32" applyNumberFormat="1" applyFont="1" applyFill="1" applyBorder="1" applyAlignment="1" applyProtection="1">
      <alignment horizontal="center" vertical="center"/>
      <protection hidden="1"/>
    </xf>
    <xf numFmtId="14" fontId="10" fillId="0" borderId="22" xfId="32" applyNumberFormat="1" applyFont="1" applyFill="1" applyBorder="1" applyAlignment="1" applyProtection="1">
      <alignment horizontal="center" vertical="center"/>
      <protection hidden="1"/>
    </xf>
    <xf numFmtId="0" fontId="12" fillId="0" borderId="0" xfId="32" applyFill="1" applyProtection="1">
      <protection hidden="1"/>
    </xf>
    <xf numFmtId="0" fontId="11" fillId="0" borderId="14" xfId="32" applyFont="1" applyFill="1" applyBorder="1" applyAlignment="1" applyProtection="1">
      <alignment vertical="center"/>
      <protection hidden="1"/>
    </xf>
    <xf numFmtId="0" fontId="11" fillId="0" borderId="13" xfId="32" applyFont="1" applyFill="1" applyBorder="1" applyAlignment="1" applyProtection="1">
      <alignment horizontal="left" vertical="center"/>
      <protection hidden="1"/>
    </xf>
    <xf numFmtId="0" fontId="1" fillId="0" borderId="0" xfId="32" applyFont="1" applyFill="1" applyBorder="1" applyAlignment="1" applyProtection="1">
      <alignment horizontal="left" vertical="center"/>
      <protection hidden="1"/>
    </xf>
    <xf numFmtId="0" fontId="12" fillId="0" borderId="0" xfId="32" applyFont="1" applyFill="1" applyBorder="1" applyAlignment="1" applyProtection="1">
      <alignment horizontal="left" vertical="center"/>
      <protection hidden="1"/>
    </xf>
    <xf numFmtId="0" fontId="16" fillId="0" borderId="12" xfId="32" applyFont="1" applyFill="1" applyBorder="1" applyAlignment="1" applyProtection="1">
      <alignment horizontal="left" vertical="center"/>
      <protection hidden="1"/>
    </xf>
    <xf numFmtId="0" fontId="12" fillId="0" borderId="0" xfId="32" applyFill="1" applyAlignment="1" applyProtection="1">
      <alignment horizontal="center"/>
      <protection hidden="1"/>
    </xf>
    <xf numFmtId="0" fontId="11" fillId="0" borderId="14" xfId="32" applyFont="1" applyFill="1" applyBorder="1" applyAlignment="1" applyProtection="1">
      <alignment horizontal="left" vertical="center"/>
      <protection hidden="1"/>
    </xf>
    <xf numFmtId="0" fontId="11" fillId="0" borderId="15" xfId="32" applyFont="1" applyFill="1" applyBorder="1" applyAlignment="1" applyProtection="1">
      <alignment horizontal="left" vertical="center"/>
      <protection hidden="1"/>
    </xf>
    <xf numFmtId="0" fontId="16" fillId="0" borderId="16" xfId="32" applyFont="1" applyFill="1" applyBorder="1" applyAlignment="1" applyProtection="1">
      <alignment horizontal="left" vertical="center"/>
      <protection hidden="1"/>
    </xf>
    <xf numFmtId="0" fontId="11" fillId="0" borderId="18" xfId="32" applyFont="1" applyFill="1" applyBorder="1" applyAlignment="1" applyProtection="1">
      <alignment horizontal="left" vertical="center"/>
      <protection hidden="1"/>
    </xf>
    <xf numFmtId="0" fontId="16" fillId="0" borderId="0" xfId="32" applyFont="1" applyFill="1" applyBorder="1" applyAlignment="1" applyProtection="1">
      <alignment horizontal="left" vertical="center"/>
      <protection hidden="1"/>
    </xf>
    <xf numFmtId="0" fontId="1" fillId="0" borderId="0" xfId="32" applyFont="1" applyFill="1" applyBorder="1" applyAlignment="1" applyProtection="1">
      <alignment horizontal="center" vertical="center"/>
      <protection hidden="1"/>
    </xf>
    <xf numFmtId="0" fontId="16" fillId="0" borderId="0" xfId="32" applyFont="1" applyFill="1" applyBorder="1" applyAlignment="1" applyProtection="1">
      <alignment vertical="center"/>
      <protection hidden="1"/>
    </xf>
    <xf numFmtId="0" fontId="16" fillId="0" borderId="0" xfId="32" applyFont="1" applyFill="1" applyBorder="1" applyAlignment="1" applyProtection="1">
      <alignment horizontal="center" vertical="center"/>
      <protection hidden="1"/>
    </xf>
    <xf numFmtId="0" fontId="11" fillId="0" borderId="0" xfId="32" applyFont="1" applyFill="1" applyBorder="1" applyAlignment="1" applyProtection="1">
      <alignment vertical="center"/>
      <protection hidden="1"/>
    </xf>
    <xf numFmtId="0" fontId="17" fillId="0" borderId="0" xfId="32" applyFont="1" applyFill="1" applyBorder="1" applyAlignment="1" applyProtection="1">
      <alignment horizontal="left" vertical="center"/>
      <protection hidden="1"/>
    </xf>
    <xf numFmtId="0" fontId="12" fillId="0" borderId="0" xfId="32" applyFill="1" applyBorder="1" applyProtection="1">
      <protection hidden="1"/>
    </xf>
    <xf numFmtId="0" fontId="12" fillId="0" borderId="0" xfId="32" applyFill="1" applyBorder="1" applyAlignment="1" applyProtection="1">
      <alignment horizontal="center"/>
      <protection hidden="1"/>
    </xf>
    <xf numFmtId="0" fontId="68" fillId="0" borderId="0" xfId="32" applyFont="1" applyFill="1" applyBorder="1" applyAlignment="1" applyProtection="1">
      <alignment horizontal="center" vertical="center"/>
      <protection hidden="1"/>
    </xf>
    <xf numFmtId="0" fontId="18" fillId="0" borderId="0" xfId="32" applyFont="1" applyFill="1" applyBorder="1" applyAlignment="1" applyProtection="1">
      <alignment horizontal="center" vertical="center"/>
      <protection hidden="1"/>
    </xf>
    <xf numFmtId="0" fontId="23" fillId="0" borderId="36" xfId="32" applyFont="1" applyFill="1" applyBorder="1" applyAlignment="1" applyProtection="1">
      <alignment horizontal="right" vertical="center"/>
      <protection hidden="1"/>
    </xf>
    <xf numFmtId="0" fontId="1" fillId="0" borderId="36" xfId="32" applyFont="1" applyFill="1" applyBorder="1" applyAlignment="1" applyProtection="1">
      <alignment horizontal="justify" vertical="center"/>
      <protection hidden="1"/>
    </xf>
    <xf numFmtId="0" fontId="16" fillId="0" borderId="15" xfId="32" applyFont="1" applyFill="1" applyBorder="1" applyAlignment="1" applyProtection="1">
      <alignment horizontal="center" vertical="center"/>
      <protection hidden="1"/>
    </xf>
    <xf numFmtId="0" fontId="16" fillId="0" borderId="15" xfId="32" applyFont="1" applyFill="1" applyBorder="1" applyAlignment="1" applyProtection="1">
      <alignment horizontal="left" vertical="center"/>
      <protection hidden="1"/>
    </xf>
    <xf numFmtId="0" fontId="1" fillId="0" borderId="0" xfId="32" applyFont="1" applyFill="1" applyBorder="1" applyAlignment="1" applyProtection="1">
      <alignment vertical="center"/>
      <protection hidden="1"/>
    </xf>
    <xf numFmtId="0" fontId="16" fillId="0" borderId="13" xfId="32" applyFont="1" applyFill="1" applyBorder="1" applyAlignment="1" applyProtection="1">
      <alignment horizontal="left" vertical="center"/>
      <protection hidden="1"/>
    </xf>
    <xf numFmtId="0" fontId="1" fillId="0" borderId="0" xfId="32" quotePrefix="1" applyFont="1" applyFill="1" applyBorder="1" applyAlignment="1" applyProtection="1">
      <alignment horizontal="left" vertical="center"/>
      <protection hidden="1"/>
    </xf>
    <xf numFmtId="0" fontId="12" fillId="0" borderId="0" xfId="32" quotePrefix="1" applyFont="1" applyFill="1" applyBorder="1" applyAlignment="1" applyProtection="1">
      <alignment horizontal="left" vertical="center"/>
      <protection hidden="1"/>
    </xf>
    <xf numFmtId="0" fontId="11" fillId="0" borderId="41" xfId="32" applyFont="1" applyFill="1" applyBorder="1" applyAlignment="1" applyProtection="1">
      <alignment vertical="center"/>
      <protection hidden="1"/>
    </xf>
    <xf numFmtId="0" fontId="11" fillId="0" borderId="18" xfId="32" applyFont="1" applyFill="1" applyBorder="1" applyAlignment="1" applyProtection="1">
      <alignment vertical="center"/>
      <protection hidden="1"/>
    </xf>
    <xf numFmtId="0" fontId="16" fillId="0" borderId="18" xfId="32" applyFont="1" applyFill="1" applyBorder="1" applyAlignment="1" applyProtection="1">
      <alignment horizontal="left" vertical="center"/>
      <protection hidden="1"/>
    </xf>
    <xf numFmtId="0" fontId="1" fillId="0" borderId="42" xfId="32" applyFont="1" applyFill="1" applyBorder="1" applyAlignment="1" applyProtection="1">
      <alignment vertical="center"/>
      <protection hidden="1"/>
    </xf>
    <xf numFmtId="0" fontId="15" fillId="0" borderId="0" xfId="32" applyFont="1" applyFill="1" applyBorder="1" applyAlignment="1" applyProtection="1">
      <alignment vertical="center"/>
      <protection hidden="1"/>
    </xf>
    <xf numFmtId="1" fontId="12" fillId="0" borderId="0" xfId="32" applyNumberFormat="1" applyFont="1" applyFill="1" applyBorder="1" applyAlignment="1" applyProtection="1">
      <alignment horizontal="center" vertical="center"/>
      <protection hidden="1"/>
    </xf>
    <xf numFmtId="0" fontId="12" fillId="0" borderId="0" xfId="32" applyFill="1" applyAlignment="1" applyProtection="1">
      <alignment vertical="center"/>
      <protection hidden="1"/>
    </xf>
    <xf numFmtId="0" fontId="12" fillId="0" borderId="0" xfId="32" applyFill="1" applyAlignment="1" applyProtection="1">
      <alignment horizontal="center" vertical="center"/>
      <protection hidden="1"/>
    </xf>
    <xf numFmtId="0" fontId="19" fillId="0" borderId="0" xfId="32" applyFont="1" applyFill="1" applyBorder="1" applyAlignment="1" applyProtection="1">
      <alignment horizontal="left" vertical="center"/>
      <protection hidden="1"/>
    </xf>
    <xf numFmtId="166" fontId="16" fillId="0" borderId="0" xfId="32" applyNumberFormat="1" applyFont="1" applyFill="1" applyBorder="1" applyAlignment="1" applyProtection="1">
      <alignment horizontal="center" vertical="center"/>
      <protection hidden="1"/>
    </xf>
    <xf numFmtId="166" fontId="10" fillId="0" borderId="0" xfId="32" applyNumberFormat="1" applyFont="1" applyFill="1" applyBorder="1" applyAlignment="1" applyProtection="1">
      <alignment horizontal="left" vertical="center"/>
      <protection hidden="1"/>
    </xf>
    <xf numFmtId="1" fontId="12" fillId="0" borderId="0" xfId="32" applyNumberFormat="1" applyFont="1" applyFill="1" applyBorder="1" applyAlignment="1" applyProtection="1">
      <alignment horizontal="right" vertical="center"/>
      <protection hidden="1"/>
    </xf>
    <xf numFmtId="0" fontId="12" fillId="0" borderId="0" xfId="32" applyNumberFormat="1" applyFont="1" applyFill="1" applyBorder="1" applyAlignment="1" applyProtection="1">
      <alignment horizontal="left" vertical="center"/>
      <protection hidden="1"/>
    </xf>
    <xf numFmtId="0" fontId="12" fillId="0" borderId="0" xfId="32" applyFont="1" applyFill="1" applyBorder="1" applyAlignment="1" applyProtection="1">
      <alignment horizontal="center" vertical="center"/>
      <protection hidden="1"/>
    </xf>
    <xf numFmtId="0" fontId="62" fillId="0" borderId="0" xfId="32" applyFont="1" applyFill="1" applyBorder="1" applyAlignment="1" applyProtection="1">
      <alignment horizontal="center" vertical="center"/>
      <protection hidden="1"/>
    </xf>
    <xf numFmtId="0" fontId="10" fillId="0" borderId="54" xfId="32" applyFont="1" applyFill="1" applyBorder="1" applyAlignment="1" applyProtection="1">
      <alignment horizontal="center" vertical="center"/>
      <protection hidden="1"/>
    </xf>
    <xf numFmtId="0" fontId="10" fillId="0" borderId="54" xfId="32" applyFont="1" applyFill="1" applyBorder="1" applyAlignment="1" applyProtection="1">
      <alignment vertical="center"/>
      <protection hidden="1"/>
    </xf>
    <xf numFmtId="0" fontId="10" fillId="0" borderId="38" xfId="32" applyFont="1" applyFill="1" applyBorder="1" applyAlignment="1" applyProtection="1">
      <alignment horizontal="center" vertical="center"/>
      <protection hidden="1"/>
    </xf>
    <xf numFmtId="0" fontId="10" fillId="0" borderId="21" xfId="32" applyFont="1" applyFill="1" applyBorder="1" applyAlignment="1" applyProtection="1">
      <alignment vertical="center"/>
      <protection hidden="1"/>
    </xf>
    <xf numFmtId="0" fontId="10" fillId="0" borderId="0" xfId="32" applyFont="1" applyFill="1" applyBorder="1" applyAlignment="1" applyProtection="1">
      <alignment vertical="center"/>
      <protection hidden="1"/>
    </xf>
    <xf numFmtId="0" fontId="10" fillId="0" borderId="0" xfId="32" applyFont="1" applyFill="1" applyBorder="1" applyAlignment="1" applyProtection="1">
      <alignment horizontal="center" vertical="center"/>
      <protection hidden="1"/>
    </xf>
    <xf numFmtId="49" fontId="12" fillId="0" borderId="12" xfId="32" applyNumberFormat="1" applyFont="1" applyBorder="1" applyAlignment="1" applyProtection="1">
      <alignment horizontal="right" vertical="center"/>
      <protection hidden="1"/>
    </xf>
    <xf numFmtId="2" fontId="1" fillId="0" borderId="25" xfId="32" quotePrefix="1" applyNumberFormat="1" applyFont="1" applyFill="1" applyBorder="1" applyAlignment="1" applyProtection="1">
      <alignment horizontal="center" vertical="center"/>
      <protection hidden="1"/>
    </xf>
    <xf numFmtId="0" fontId="12" fillId="0" borderId="0" xfId="32" applyFont="1" applyProtection="1">
      <protection hidden="1"/>
    </xf>
    <xf numFmtId="0" fontId="12" fillId="0" borderId="0" xfId="32" applyFont="1" applyBorder="1" applyProtection="1">
      <protection hidden="1"/>
    </xf>
    <xf numFmtId="49" fontId="12" fillId="0" borderId="0" xfId="32" applyNumberFormat="1" applyBorder="1" applyAlignment="1" applyProtection="1">
      <alignment horizontal="left" vertical="center"/>
      <protection hidden="1"/>
    </xf>
    <xf numFmtId="0" fontId="15" fillId="0" borderId="0" xfId="32" applyFont="1" applyBorder="1" applyAlignment="1" applyProtection="1">
      <alignment horizontal="left" vertical="center"/>
      <protection hidden="1"/>
    </xf>
    <xf numFmtId="0" fontId="12" fillId="0" borderId="0" xfId="32" applyFill="1" applyBorder="1" applyAlignment="1" applyProtection="1">
      <alignment horizontal="center" vertical="center"/>
      <protection hidden="1"/>
    </xf>
    <xf numFmtId="167" fontId="15" fillId="0" borderId="0" xfId="32" applyNumberFormat="1" applyFont="1" applyBorder="1" applyAlignment="1" applyProtection="1">
      <alignment horizontal="center" vertical="center"/>
      <protection hidden="1"/>
    </xf>
    <xf numFmtId="2" fontId="15" fillId="0" borderId="0" xfId="32" applyNumberFormat="1" applyFont="1" applyBorder="1" applyAlignment="1" applyProtection="1">
      <alignment horizontal="center" vertical="center"/>
      <protection hidden="1"/>
    </xf>
    <xf numFmtId="0" fontId="12" fillId="0" borderId="0" xfId="32" applyBorder="1" applyProtection="1">
      <protection hidden="1"/>
    </xf>
    <xf numFmtId="0" fontId="6" fillId="0" borderId="10" xfId="32" applyFont="1" applyBorder="1" applyAlignment="1" applyProtection="1">
      <alignment horizontal="left" vertical="center"/>
      <protection hidden="1"/>
    </xf>
    <xf numFmtId="9" fontId="12" fillId="0" borderId="20" xfId="32" applyNumberFormat="1" applyFont="1" applyBorder="1" applyAlignment="1" applyProtection="1">
      <alignment horizontal="center" vertical="center"/>
      <protection hidden="1"/>
    </xf>
    <xf numFmtId="9" fontId="12" fillId="0" borderId="0" xfId="32" applyNumberFormat="1" applyFont="1" applyFill="1" applyBorder="1" applyAlignment="1" applyProtection="1">
      <alignment horizontal="center" vertical="center"/>
      <protection hidden="1"/>
    </xf>
    <xf numFmtId="9" fontId="12" fillId="0" borderId="0" xfId="32" applyNumberFormat="1" applyFont="1" applyBorder="1" applyAlignment="1" applyProtection="1">
      <alignment horizontal="center" vertical="center"/>
      <protection hidden="1"/>
    </xf>
    <xf numFmtId="0" fontId="11" fillId="0" borderId="0" xfId="32" applyFont="1" applyBorder="1" applyAlignment="1" applyProtection="1">
      <alignment horizontal="center" vertical="center"/>
      <protection hidden="1"/>
    </xf>
    <xf numFmtId="0" fontId="16" fillId="0" borderId="0" xfId="32" applyFont="1" applyBorder="1" applyAlignment="1" applyProtection="1">
      <alignment horizontal="right" vertical="center"/>
      <protection hidden="1"/>
    </xf>
    <xf numFmtId="166" fontId="12" fillId="0" borderId="0" xfId="32" applyNumberFormat="1" applyFont="1" applyBorder="1" applyAlignment="1" applyProtection="1">
      <alignment horizontal="right" vertical="center"/>
      <protection hidden="1"/>
    </xf>
    <xf numFmtId="0" fontId="12" fillId="0" borderId="0" xfId="32" applyFont="1" applyBorder="1" applyAlignment="1" applyProtection="1">
      <alignment vertical="center"/>
      <protection hidden="1"/>
    </xf>
    <xf numFmtId="0" fontId="16" fillId="0" borderId="0" xfId="32" applyFont="1" applyBorder="1" applyAlignment="1" applyProtection="1">
      <alignment horizontal="left" vertical="center"/>
      <protection hidden="1"/>
    </xf>
    <xf numFmtId="164" fontId="12" fillId="0" borderId="0" xfId="32" applyNumberFormat="1" applyFont="1" applyBorder="1" applyAlignment="1" applyProtection="1">
      <alignment horizontal="right" vertical="center"/>
      <protection hidden="1"/>
    </xf>
    <xf numFmtId="0" fontId="12" fillId="0" borderId="0" xfId="32" applyFont="1" applyBorder="1" applyAlignment="1" applyProtection="1">
      <alignment horizontal="left" vertical="center"/>
      <protection hidden="1"/>
    </xf>
    <xf numFmtId="0" fontId="16" fillId="0" borderId="0" xfId="32" applyFont="1" applyBorder="1" applyAlignment="1" applyProtection="1">
      <alignment horizontal="center" vertical="center"/>
      <protection hidden="1"/>
    </xf>
    <xf numFmtId="0" fontId="59" fillId="0" borderId="19" xfId="32" applyFont="1" applyBorder="1" applyAlignment="1" applyProtection="1">
      <alignment vertical="center"/>
      <protection hidden="1"/>
    </xf>
    <xf numFmtId="0" fontId="18" fillId="0" borderId="0" xfId="32" applyFont="1" applyBorder="1" applyAlignment="1" applyProtection="1">
      <alignment horizontal="center" vertical="center"/>
      <protection hidden="1"/>
    </xf>
    <xf numFmtId="0" fontId="20" fillId="0" borderId="11" xfId="32" applyFont="1" applyBorder="1" applyAlignment="1" applyProtection="1">
      <alignment horizontal="center" vertical="center"/>
      <protection hidden="1"/>
    </xf>
    <xf numFmtId="0" fontId="20" fillId="0" borderId="48" xfId="32" applyFont="1" applyBorder="1" applyAlignment="1" applyProtection="1">
      <alignment horizontal="center" vertical="center"/>
      <protection hidden="1"/>
    </xf>
    <xf numFmtId="0" fontId="6" fillId="0" borderId="29" xfId="32" applyFont="1" applyBorder="1" applyAlignment="1" applyProtection="1">
      <alignment horizontal="center" vertical="center"/>
      <protection hidden="1"/>
    </xf>
    <xf numFmtId="0" fontId="6" fillId="0" borderId="21" xfId="32" applyFont="1" applyBorder="1" applyAlignment="1" applyProtection="1">
      <alignment horizontal="center" vertical="center"/>
      <protection hidden="1"/>
    </xf>
    <xf numFmtId="0" fontId="6" fillId="0" borderId="0" xfId="32" applyFont="1" applyFill="1" applyBorder="1" applyAlignment="1" applyProtection="1">
      <alignment horizontal="center" vertical="center"/>
      <protection hidden="1"/>
    </xf>
    <xf numFmtId="166" fontId="6" fillId="0" borderId="0" xfId="32" applyNumberFormat="1" applyFont="1" applyBorder="1" applyAlignment="1" applyProtection="1">
      <alignment horizontal="center"/>
      <protection hidden="1"/>
    </xf>
    <xf numFmtId="166" fontId="1" fillId="0" borderId="0" xfId="32" applyNumberFormat="1" applyFont="1" applyBorder="1" applyAlignment="1" applyProtection="1">
      <alignment horizontal="center"/>
      <protection hidden="1"/>
    </xf>
    <xf numFmtId="1" fontId="14" fillId="0" borderId="12" xfId="32" applyNumberFormat="1" applyFont="1" applyBorder="1" applyAlignment="1" applyProtection="1">
      <alignment horizontal="center" vertical="center"/>
      <protection hidden="1"/>
    </xf>
    <xf numFmtId="1" fontId="1" fillId="0" borderId="0" xfId="32" applyNumberFormat="1" applyFont="1" applyFill="1" applyBorder="1" applyAlignment="1" applyProtection="1">
      <alignment horizontal="center" vertical="center"/>
      <protection hidden="1"/>
    </xf>
    <xf numFmtId="166" fontId="6" fillId="0" borderId="0" xfId="32" applyNumberFormat="1" applyFont="1" applyBorder="1" applyAlignment="1" applyProtection="1">
      <alignment horizontal="center" vertical="center"/>
      <protection hidden="1"/>
    </xf>
    <xf numFmtId="1" fontId="14" fillId="0" borderId="43" xfId="32" applyNumberFormat="1" applyFont="1" applyBorder="1" applyAlignment="1" applyProtection="1">
      <alignment horizontal="center" vertical="center"/>
      <protection hidden="1"/>
    </xf>
    <xf numFmtId="2" fontId="22" fillId="0" borderId="0" xfId="32" applyNumberFormat="1" applyFont="1" applyBorder="1" applyAlignment="1" applyProtection="1">
      <alignment horizontal="center" vertical="center"/>
      <protection hidden="1"/>
    </xf>
    <xf numFmtId="1" fontId="14" fillId="0" borderId="41" xfId="32" applyNumberFormat="1" applyFont="1" applyBorder="1" applyAlignment="1" applyProtection="1">
      <alignment horizontal="center" vertical="center"/>
      <protection hidden="1"/>
    </xf>
    <xf numFmtId="0" fontId="6" fillId="0" borderId="16" xfId="32" applyFont="1" applyFill="1" applyBorder="1" applyAlignment="1" applyProtection="1">
      <alignment horizontal="center" vertical="center"/>
      <protection hidden="1"/>
    </xf>
    <xf numFmtId="4" fontId="14" fillId="0" borderId="19" xfId="32" applyNumberFormat="1" applyFont="1" applyBorder="1" applyAlignment="1" applyProtection="1">
      <alignment horizontal="center" vertical="center"/>
      <protection hidden="1"/>
    </xf>
    <xf numFmtId="4" fontId="14" fillId="0" borderId="0" xfId="32" applyNumberFormat="1" applyFont="1" applyFill="1" applyBorder="1" applyAlignment="1" applyProtection="1">
      <alignment horizontal="center" vertical="center"/>
      <protection hidden="1"/>
    </xf>
    <xf numFmtId="165" fontId="15" fillId="0" borderId="0" xfId="32" applyNumberFormat="1" applyFont="1" applyBorder="1" applyAlignment="1" applyProtection="1">
      <alignment vertical="center"/>
      <protection hidden="1"/>
    </xf>
    <xf numFmtId="0" fontId="10" fillId="0" borderId="0" xfId="32" applyFont="1" applyBorder="1" applyAlignment="1" applyProtection="1">
      <alignment horizontal="center" vertical="center"/>
      <protection hidden="1"/>
    </xf>
    <xf numFmtId="2" fontId="12" fillId="0" borderId="0" xfId="32" applyNumberFormat="1" applyBorder="1" applyProtection="1">
      <protection hidden="1"/>
    </xf>
    <xf numFmtId="4" fontId="14" fillId="0" borderId="0" xfId="32" applyNumberFormat="1" applyFont="1" applyBorder="1" applyAlignment="1" applyProtection="1">
      <alignment horizontal="center" vertical="center"/>
      <protection hidden="1"/>
    </xf>
    <xf numFmtId="4" fontId="20" fillId="0" borderId="0" xfId="32" applyNumberFormat="1" applyFont="1" applyBorder="1" applyAlignment="1" applyProtection="1">
      <alignment horizontal="center" vertical="center"/>
      <protection hidden="1"/>
    </xf>
    <xf numFmtId="165" fontId="12" fillId="0" borderId="0" xfId="32" applyNumberFormat="1" applyFont="1" applyBorder="1" applyAlignment="1" applyProtection="1">
      <alignment horizontal="left" vertical="center"/>
      <protection hidden="1"/>
    </xf>
    <xf numFmtId="0" fontId="15" fillId="0" borderId="0" xfId="32" applyFont="1" applyBorder="1" applyAlignment="1" applyProtection="1">
      <alignment vertical="center"/>
      <protection hidden="1"/>
    </xf>
    <xf numFmtId="0" fontId="11" fillId="0" borderId="0" xfId="32" applyFont="1" applyBorder="1" applyAlignment="1" applyProtection="1">
      <alignment vertical="center"/>
      <protection hidden="1"/>
    </xf>
    <xf numFmtId="165" fontId="15" fillId="0" borderId="0" xfId="32" applyNumberFormat="1" applyFont="1" applyFill="1" applyBorder="1" applyAlignment="1" applyProtection="1">
      <alignment vertical="center"/>
      <protection hidden="1"/>
    </xf>
    <xf numFmtId="0" fontId="20" fillId="0" borderId="0" xfId="32" applyFont="1" applyBorder="1" applyAlignment="1" applyProtection="1">
      <alignment horizontal="left"/>
      <protection hidden="1"/>
    </xf>
    <xf numFmtId="0" fontId="12" fillId="0" borderId="0" xfId="32" applyBorder="1" applyAlignment="1" applyProtection="1">
      <alignment horizontal="center"/>
      <protection hidden="1"/>
    </xf>
    <xf numFmtId="0" fontId="20" fillId="0" borderId="0" xfId="32" applyFont="1" applyFill="1" applyBorder="1" applyAlignment="1" applyProtection="1">
      <alignment horizontal="left"/>
      <protection hidden="1"/>
    </xf>
    <xf numFmtId="0" fontId="12" fillId="0" borderId="0" xfId="32" applyFill="1" applyBorder="1" applyAlignment="1" applyProtection="1">
      <alignment horizontal="left"/>
      <protection hidden="1"/>
    </xf>
    <xf numFmtId="0" fontId="12" fillId="0" borderId="0" xfId="32" applyBorder="1" applyAlignment="1" applyProtection="1">
      <alignment horizontal="center" vertical="center"/>
      <protection hidden="1"/>
    </xf>
    <xf numFmtId="0" fontId="12" fillId="0" borderId="0" xfId="32" applyBorder="1" applyAlignment="1" applyProtection="1">
      <alignment horizontal="right"/>
      <protection hidden="1"/>
    </xf>
    <xf numFmtId="0" fontId="12" fillId="0" borderId="33" xfId="32" applyBorder="1" applyAlignment="1" applyProtection="1">
      <protection hidden="1"/>
    </xf>
    <xf numFmtId="0" fontId="6" fillId="0" borderId="0" xfId="32" applyFont="1" applyBorder="1" applyAlignment="1" applyProtection="1">
      <alignment horizontal="right"/>
      <protection hidden="1"/>
    </xf>
    <xf numFmtId="0" fontId="69" fillId="0" borderId="0" xfId="32" applyFont="1" applyBorder="1" applyAlignment="1" applyProtection="1">
      <alignment horizontal="right"/>
      <protection hidden="1"/>
    </xf>
    <xf numFmtId="0" fontId="69" fillId="0" borderId="0" xfId="32" applyFont="1" applyFill="1" applyBorder="1" applyAlignment="1" applyProtection="1">
      <alignment horizontal="right"/>
      <protection hidden="1"/>
    </xf>
    <xf numFmtId="0" fontId="23" fillId="25" borderId="35" xfId="32" applyFont="1" applyFill="1" applyBorder="1" applyAlignment="1" applyProtection="1">
      <alignment horizontal="center" vertical="center"/>
      <protection locked="0"/>
    </xf>
    <xf numFmtId="0" fontId="6" fillId="25" borderId="35" xfId="32" applyFont="1" applyFill="1" applyBorder="1" applyAlignment="1" applyProtection="1">
      <alignment horizontal="center" vertical="center"/>
      <protection locked="0"/>
    </xf>
    <xf numFmtId="169" fontId="1" fillId="25" borderId="35" xfId="32" applyNumberFormat="1" applyFont="1" applyFill="1" applyBorder="1" applyAlignment="1" applyProtection="1">
      <alignment horizontal="center" vertical="center"/>
      <protection locked="0"/>
    </xf>
    <xf numFmtId="169" fontId="1" fillId="25" borderId="46" xfId="32" applyNumberFormat="1" applyFont="1" applyFill="1" applyBorder="1" applyAlignment="1" applyProtection="1">
      <alignment horizontal="center" vertical="center"/>
      <protection locked="0"/>
    </xf>
    <xf numFmtId="1" fontId="20" fillId="24" borderId="22" xfId="32" applyNumberFormat="1" applyFont="1" applyFill="1" applyBorder="1" applyAlignment="1" applyProtection="1">
      <alignment horizontal="center" vertical="center"/>
      <protection locked="0"/>
    </xf>
    <xf numFmtId="169" fontId="58" fillId="0" borderId="22" xfId="32" applyNumberFormat="1" applyFont="1" applyFill="1" applyBorder="1" applyAlignment="1" applyProtection="1">
      <alignment horizontal="center" vertical="center"/>
      <protection locked="0"/>
    </xf>
    <xf numFmtId="49" fontId="1" fillId="25" borderId="17" xfId="32" applyNumberFormat="1" applyFont="1" applyFill="1" applyBorder="1" applyAlignment="1" applyProtection="1">
      <alignment vertical="center"/>
      <protection locked="0"/>
    </xf>
    <xf numFmtId="14" fontId="1" fillId="25" borderId="25" xfId="0" applyNumberFormat="1" applyFont="1" applyFill="1" applyBorder="1" applyAlignment="1" applyProtection="1">
      <alignment horizontal="center" vertical="center"/>
      <protection locked="0"/>
    </xf>
    <xf numFmtId="17" fontId="1" fillId="25" borderId="25" xfId="32" applyNumberFormat="1" applyFont="1" applyFill="1" applyBorder="1" applyAlignment="1" applyProtection="1">
      <alignment horizontal="center" vertical="center"/>
      <protection locked="0"/>
    </xf>
    <xf numFmtId="166" fontId="1" fillId="25" borderId="10" xfId="32" applyNumberFormat="1" applyFont="1" applyFill="1" applyBorder="1" applyAlignment="1" applyProtection="1">
      <alignment vertical="center"/>
      <protection locked="0"/>
    </xf>
    <xf numFmtId="0" fontId="1" fillId="25" borderId="10" xfId="32" applyFont="1" applyFill="1" applyBorder="1" applyAlignment="1" applyProtection="1">
      <alignment horizontal="right" vertical="center"/>
      <protection locked="0"/>
    </xf>
    <xf numFmtId="0" fontId="33" fillId="0" borderId="0" xfId="32" applyFont="1" applyFill="1" applyAlignment="1" applyProtection="1">
      <alignment horizontal="center"/>
      <protection hidden="1"/>
    </xf>
    <xf numFmtId="0" fontId="30" fillId="0" borderId="0" xfId="32" applyFont="1" applyFill="1" applyBorder="1" applyProtection="1">
      <protection hidden="1"/>
    </xf>
    <xf numFmtId="0" fontId="73" fillId="0" borderId="0" xfId="0" applyFont="1" applyFill="1" applyBorder="1" applyAlignment="1" applyProtection="1">
      <alignment horizontal="center"/>
      <protection hidden="1"/>
    </xf>
    <xf numFmtId="0" fontId="5" fillId="0" borderId="0" xfId="32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2" fillId="0" borderId="0" xfId="32" applyFont="1" applyFill="1" applyBorder="1" applyAlignment="1" applyProtection="1">
      <alignment horizontal="center" wrapText="1"/>
      <protection hidden="1"/>
    </xf>
    <xf numFmtId="0" fontId="2" fillId="0" borderId="0" xfId="32" applyFont="1" applyFill="1" applyBorder="1" applyAlignment="1" applyProtection="1">
      <alignment horizontal="left"/>
      <protection hidden="1"/>
    </xf>
    <xf numFmtId="0" fontId="78" fillId="0" borderId="0" xfId="32" applyFont="1" applyFill="1" applyBorder="1" applyAlignment="1" applyProtection="1">
      <alignment horizontal="left" vertical="center"/>
      <protection hidden="1"/>
    </xf>
    <xf numFmtId="0" fontId="1" fillId="0" borderId="0" xfId="32" applyFont="1" applyFill="1" applyProtection="1">
      <protection hidden="1"/>
    </xf>
    <xf numFmtId="0" fontId="8" fillId="0" borderId="0" xfId="32" applyFont="1" applyFill="1" applyAlignment="1" applyProtection="1">
      <alignment horizontal="center"/>
      <protection hidden="1"/>
    </xf>
    <xf numFmtId="0" fontId="71" fillId="0" borderId="0" xfId="32" applyFont="1" applyFill="1" applyBorder="1" applyAlignment="1" applyProtection="1">
      <alignment horizontal="right" vertical="center"/>
      <protection hidden="1"/>
    </xf>
    <xf numFmtId="0" fontId="71" fillId="0" borderId="0" xfId="32" applyFont="1" applyFill="1" applyBorder="1" applyAlignment="1" applyProtection="1">
      <alignment horizontal="left" vertical="center"/>
      <protection hidden="1"/>
    </xf>
    <xf numFmtId="0" fontId="60" fillId="0" borderId="0" xfId="32" applyFont="1" applyFill="1" applyBorder="1" applyAlignment="1" applyProtection="1">
      <alignment horizontal="center" vertical="center"/>
      <protection hidden="1"/>
    </xf>
    <xf numFmtId="0" fontId="60" fillId="0" borderId="0" xfId="32" applyFont="1" applyFill="1" applyBorder="1" applyAlignment="1" applyProtection="1">
      <alignment horizontal="right" vertical="center"/>
      <protection hidden="1"/>
    </xf>
    <xf numFmtId="0" fontId="60" fillId="0" borderId="0" xfId="32" applyFont="1" applyFill="1" applyBorder="1" applyAlignment="1" applyProtection="1">
      <alignment horizontal="left" vertical="center"/>
      <protection hidden="1"/>
    </xf>
    <xf numFmtId="49" fontId="12" fillId="0" borderId="0" xfId="32" applyNumberFormat="1" applyFont="1" applyFill="1" applyBorder="1" applyAlignment="1" applyProtection="1">
      <alignment horizontal="left" vertical="center" wrapText="1"/>
      <protection hidden="1"/>
    </xf>
    <xf numFmtId="0" fontId="9" fillId="0" borderId="0" xfId="32" applyFont="1" applyFill="1" applyBorder="1" applyAlignment="1" applyProtection="1">
      <alignment horizontal="center"/>
      <protection hidden="1"/>
    </xf>
    <xf numFmtId="0" fontId="28" fillId="0" borderId="0" xfId="32" applyFont="1" applyFill="1" applyBorder="1" applyAlignment="1" applyProtection="1">
      <alignment horizontal="right" vertical="center" wrapText="1"/>
      <protection hidden="1"/>
    </xf>
    <xf numFmtId="49" fontId="29" fillId="0" borderId="0" xfId="32" applyNumberFormat="1" applyFont="1" applyFill="1" applyBorder="1" applyAlignment="1" applyProtection="1">
      <alignment horizontal="left" vertical="center" wrapText="1"/>
      <protection hidden="1"/>
    </xf>
    <xf numFmtId="0" fontId="11" fillId="0" borderId="0" xfId="32" applyFont="1" applyFill="1" applyBorder="1" applyAlignment="1" applyProtection="1">
      <alignment horizontal="left" vertical="center"/>
      <protection hidden="1"/>
    </xf>
    <xf numFmtId="14" fontId="11" fillId="0" borderId="0" xfId="32" applyNumberFormat="1" applyFont="1" applyFill="1" applyBorder="1" applyAlignment="1" applyProtection="1">
      <alignment horizontal="left" vertical="center"/>
      <protection hidden="1"/>
    </xf>
    <xf numFmtId="14" fontId="10" fillId="0" borderId="0" xfId="32" applyNumberFormat="1" applyFont="1" applyFill="1" applyBorder="1" applyAlignment="1" applyProtection="1">
      <alignment horizontal="center" vertical="center"/>
      <protection hidden="1"/>
    </xf>
    <xf numFmtId="14" fontId="13" fillId="0" borderId="0" xfId="32" applyNumberFormat="1" applyFont="1" applyFill="1" applyBorder="1" applyAlignment="1" applyProtection="1">
      <alignment horizontal="center" vertical="center"/>
      <protection hidden="1"/>
    </xf>
    <xf numFmtId="0" fontId="15" fillId="0" borderId="0" xfId="32" applyFont="1" applyFill="1" applyBorder="1" applyAlignment="1" applyProtection="1">
      <alignment horizontal="left" vertical="center"/>
      <protection hidden="1"/>
    </xf>
    <xf numFmtId="0" fontId="66" fillId="0" borderId="0" xfId="32" applyFont="1" applyFill="1" applyBorder="1" applyAlignment="1" applyProtection="1">
      <alignment horizontal="center" vertical="center"/>
      <protection hidden="1"/>
    </xf>
    <xf numFmtId="0" fontId="16" fillId="0" borderId="0" xfId="32" applyFont="1" applyFill="1" applyBorder="1" applyAlignment="1" applyProtection="1">
      <alignment horizontal="right" vertical="center"/>
      <protection hidden="1"/>
    </xf>
    <xf numFmtId="0" fontId="12" fillId="0" borderId="0" xfId="32" applyFill="1" applyBorder="1" applyAlignment="1" applyProtection="1">
      <alignment vertical="center"/>
      <protection hidden="1"/>
    </xf>
    <xf numFmtId="0" fontId="12" fillId="0" borderId="0" xfId="32" applyFill="1" applyBorder="1" applyAlignment="1" applyProtection="1">
      <protection hidden="1"/>
    </xf>
    <xf numFmtId="0" fontId="12" fillId="0" borderId="0" xfId="32" applyFont="1" applyFill="1" applyBorder="1" applyAlignment="1" applyProtection="1">
      <alignment vertical="center"/>
      <protection hidden="1"/>
    </xf>
    <xf numFmtId="0" fontId="11" fillId="0" borderId="0" xfId="32" applyFont="1" applyFill="1" applyBorder="1" applyAlignment="1" applyProtection="1">
      <alignment horizontal="center" vertical="center"/>
      <protection hidden="1"/>
    </xf>
    <xf numFmtId="0" fontId="15" fillId="0" borderId="0" xfId="32" applyFont="1" applyFill="1" applyBorder="1" applyProtection="1">
      <protection hidden="1"/>
    </xf>
    <xf numFmtId="0" fontId="12" fillId="0" borderId="0" xfId="32" applyFont="1" applyFill="1" applyProtection="1">
      <protection hidden="1"/>
    </xf>
    <xf numFmtId="0" fontId="12" fillId="0" borderId="0" xfId="32" applyFont="1" applyFill="1" applyBorder="1" applyProtection="1">
      <protection hidden="1"/>
    </xf>
    <xf numFmtId="168" fontId="12" fillId="0" borderId="0" xfId="32" applyNumberFormat="1" applyFill="1" applyAlignment="1" applyProtection="1">
      <alignment horizontal="left"/>
      <protection hidden="1"/>
    </xf>
    <xf numFmtId="0" fontId="15" fillId="0" borderId="0" xfId="32" applyFont="1" applyFill="1" applyAlignment="1" applyProtection="1">
      <alignment vertical="center"/>
      <protection hidden="1"/>
    </xf>
    <xf numFmtId="0" fontId="15" fillId="0" borderId="22" xfId="32" applyFont="1" applyFill="1" applyBorder="1" applyAlignment="1" applyProtection="1">
      <alignment vertical="center"/>
      <protection hidden="1"/>
    </xf>
    <xf numFmtId="166" fontId="17" fillId="0" borderId="0" xfId="32" applyNumberFormat="1" applyFont="1" applyFill="1" applyBorder="1" applyAlignment="1" applyProtection="1">
      <alignment horizontal="right" vertical="top"/>
      <protection hidden="1"/>
    </xf>
    <xf numFmtId="0" fontId="17" fillId="0" borderId="0" xfId="32" applyFont="1" applyFill="1" applyBorder="1" applyAlignment="1" applyProtection="1">
      <alignment horizontal="left" vertical="top"/>
      <protection hidden="1"/>
    </xf>
    <xf numFmtId="0" fontId="17" fillId="0" borderId="0" xfId="32" applyNumberFormat="1" applyFont="1" applyFill="1" applyBorder="1" applyAlignment="1" applyProtection="1">
      <alignment horizontal="right" vertical="top"/>
      <protection hidden="1"/>
    </xf>
    <xf numFmtId="9" fontId="1" fillId="0" borderId="0" xfId="32" applyNumberFormat="1" applyFont="1" applyFill="1" applyBorder="1" applyAlignment="1" applyProtection="1">
      <alignment horizontal="center" vertical="center"/>
      <protection hidden="1"/>
    </xf>
    <xf numFmtId="165" fontId="15" fillId="0" borderId="22" xfId="32" applyNumberFormat="1" applyFont="1" applyFill="1" applyBorder="1" applyAlignment="1" applyProtection="1">
      <alignment horizontal="center" vertical="center"/>
      <protection hidden="1"/>
    </xf>
    <xf numFmtId="0" fontId="15" fillId="0" borderId="22" xfId="32" applyFont="1" applyFill="1" applyBorder="1" applyAlignment="1" applyProtection="1">
      <alignment horizontal="center" vertical="center"/>
      <protection hidden="1"/>
    </xf>
    <xf numFmtId="0" fontId="18" fillId="0" borderId="0" xfId="32" applyFont="1" applyFill="1" applyBorder="1" applyAlignment="1" applyProtection="1">
      <alignment vertical="center"/>
      <protection hidden="1"/>
    </xf>
    <xf numFmtId="0" fontId="20" fillId="0" borderId="0" xfId="32" applyFont="1" applyFill="1" applyBorder="1" applyAlignment="1" applyProtection="1">
      <alignment horizontal="center" vertical="center"/>
      <protection hidden="1"/>
    </xf>
    <xf numFmtId="0" fontId="20" fillId="0" borderId="0" xfId="32" applyFont="1" applyFill="1" applyBorder="1" applyAlignment="1" applyProtection="1">
      <alignment horizontal="center"/>
      <protection hidden="1"/>
    </xf>
    <xf numFmtId="0" fontId="61" fillId="0" borderId="0" xfId="32" applyFont="1" applyFill="1" applyBorder="1" applyAlignment="1" applyProtection="1">
      <alignment horizontal="center" vertical="center"/>
      <protection hidden="1"/>
    </xf>
    <xf numFmtId="2" fontId="15" fillId="0" borderId="22" xfId="32" applyNumberFormat="1" applyFont="1" applyFill="1" applyBorder="1" applyAlignment="1" applyProtection="1">
      <alignment horizontal="center" vertical="center"/>
      <protection hidden="1"/>
    </xf>
    <xf numFmtId="166" fontId="1" fillId="0" borderId="0" xfId="32" applyNumberFormat="1" applyFont="1" applyFill="1" applyBorder="1" applyAlignment="1" applyProtection="1">
      <alignment horizontal="center" vertical="center"/>
      <protection hidden="1"/>
    </xf>
    <xf numFmtId="166" fontId="23" fillId="0" borderId="0" xfId="32" applyNumberFormat="1" applyFont="1" applyFill="1" applyBorder="1" applyAlignment="1" applyProtection="1">
      <alignment horizontal="center" vertical="center"/>
      <protection hidden="1"/>
    </xf>
    <xf numFmtId="166" fontId="12" fillId="0" borderId="0" xfId="32" applyNumberFormat="1" applyFill="1" applyBorder="1" applyAlignment="1" applyProtection="1">
      <alignment horizontal="center" vertical="center"/>
      <protection hidden="1"/>
    </xf>
    <xf numFmtId="166" fontId="74" fillId="0" borderId="0" xfId="32" applyNumberFormat="1" applyFont="1" applyFill="1" applyBorder="1" applyAlignment="1" applyProtection="1">
      <alignment horizontal="center"/>
      <protection hidden="1"/>
    </xf>
    <xf numFmtId="0" fontId="1" fillId="0" borderId="24" xfId="32" applyFont="1" applyFill="1" applyBorder="1" applyAlignment="1" applyProtection="1">
      <alignment horizontal="center" vertical="center"/>
      <protection hidden="1"/>
    </xf>
    <xf numFmtId="0" fontId="1" fillId="0" borderId="38" xfId="32" applyFont="1" applyFill="1" applyBorder="1" applyAlignment="1" applyProtection="1">
      <alignment horizontal="center" vertical="center"/>
      <protection hidden="1"/>
    </xf>
    <xf numFmtId="0" fontId="15" fillId="0" borderId="22" xfId="32" applyFont="1" applyFill="1" applyBorder="1" applyProtection="1">
      <protection hidden="1"/>
    </xf>
    <xf numFmtId="0" fontId="15" fillId="0" borderId="22" xfId="32" applyFont="1" applyFill="1" applyBorder="1" applyAlignment="1" applyProtection="1">
      <alignment horizontal="center"/>
      <protection hidden="1"/>
    </xf>
    <xf numFmtId="165" fontId="12" fillId="0" borderId="0" xfId="32" applyNumberFormat="1" applyFill="1" applyProtection="1">
      <protection hidden="1"/>
    </xf>
    <xf numFmtId="165" fontId="15" fillId="0" borderId="22" xfId="32" applyNumberFormat="1" applyFont="1" applyFill="1" applyBorder="1" applyProtection="1">
      <protection hidden="1"/>
    </xf>
    <xf numFmtId="166" fontId="15" fillId="0" borderId="22" xfId="32" applyNumberFormat="1" applyFont="1" applyFill="1" applyBorder="1" applyAlignment="1" applyProtection="1">
      <alignment horizontal="center"/>
      <protection hidden="1"/>
    </xf>
    <xf numFmtId="164" fontId="15" fillId="0" borderId="22" xfId="32" applyNumberFormat="1" applyFont="1" applyFill="1" applyBorder="1" applyAlignment="1" applyProtection="1">
      <alignment horizontal="center"/>
      <protection hidden="1"/>
    </xf>
    <xf numFmtId="2" fontId="65" fillId="0" borderId="0" xfId="32" applyNumberFormat="1" applyFont="1" applyFill="1" applyBorder="1" applyAlignment="1" applyProtection="1">
      <alignment horizontal="center" vertical="center"/>
      <protection hidden="1"/>
    </xf>
    <xf numFmtId="1" fontId="15" fillId="0" borderId="22" xfId="32" applyNumberFormat="1" applyFont="1" applyFill="1" applyBorder="1" applyAlignment="1" applyProtection="1">
      <alignment horizontal="center"/>
      <protection hidden="1"/>
    </xf>
    <xf numFmtId="0" fontId="82" fillId="0" borderId="0" xfId="32" applyFont="1" applyFill="1" applyBorder="1" applyAlignment="1" applyProtection="1">
      <alignment vertical="center"/>
      <protection hidden="1"/>
    </xf>
    <xf numFmtId="165" fontId="82" fillId="0" borderId="0" xfId="32" applyNumberFormat="1" applyFont="1" applyFill="1" applyBorder="1" applyAlignment="1" applyProtection="1">
      <alignment vertical="center"/>
      <protection hidden="1"/>
    </xf>
    <xf numFmtId="165" fontId="82" fillId="0" borderId="0" xfId="32" applyNumberFormat="1" applyFont="1" applyFill="1" applyBorder="1" applyAlignment="1" applyProtection="1">
      <alignment horizontal="left" vertical="center"/>
      <protection hidden="1"/>
    </xf>
    <xf numFmtId="165" fontId="15" fillId="0" borderId="0" xfId="32" applyNumberFormat="1" applyFont="1" applyFill="1" applyBorder="1" applyAlignment="1" applyProtection="1">
      <alignment horizontal="left" vertical="center"/>
      <protection hidden="1"/>
    </xf>
    <xf numFmtId="0" fontId="82" fillId="0" borderId="0" xfId="32" applyFont="1" applyFill="1" applyBorder="1" applyAlignment="1" applyProtection="1">
      <alignment horizontal="left"/>
      <protection hidden="1"/>
    </xf>
    <xf numFmtId="165" fontId="12" fillId="0" borderId="0" xfId="32" applyNumberFormat="1" applyFont="1" applyFill="1" applyBorder="1" applyAlignment="1" applyProtection="1">
      <alignment horizontal="left" vertical="center"/>
      <protection hidden="1"/>
    </xf>
    <xf numFmtId="0" fontId="12" fillId="0" borderId="0" xfId="32" applyFill="1" applyBorder="1" applyAlignment="1" applyProtection="1">
      <alignment horizontal="left" vertical="center"/>
      <protection hidden="1"/>
    </xf>
    <xf numFmtId="0" fontId="82" fillId="0" borderId="0" xfId="32" applyFont="1" applyFill="1" applyBorder="1" applyAlignment="1" applyProtection="1">
      <alignment horizontal="left" vertical="center"/>
      <protection hidden="1"/>
    </xf>
    <xf numFmtId="0" fontId="25" fillId="0" borderId="0" xfId="32" applyFont="1" applyFill="1" applyBorder="1" applyAlignment="1" applyProtection="1">
      <alignment horizontal="center"/>
      <protection hidden="1"/>
    </xf>
    <xf numFmtId="0" fontId="17" fillId="0" borderId="0" xfId="32" applyFont="1" applyFill="1" applyBorder="1" applyAlignment="1" applyProtection="1">
      <alignment vertical="top"/>
      <protection hidden="1"/>
    </xf>
    <xf numFmtId="0" fontId="12" fillId="0" borderId="0" xfId="32" applyFont="1" applyFill="1" applyBorder="1" applyAlignment="1" applyProtection="1">
      <alignment horizontal="center"/>
      <protection hidden="1"/>
    </xf>
    <xf numFmtId="0" fontId="24" fillId="0" borderId="0" xfId="32" applyFont="1" applyFill="1" applyBorder="1" applyAlignment="1" applyProtection="1">
      <alignment horizontal="center" vertical="center"/>
      <protection hidden="1"/>
    </xf>
    <xf numFmtId="0" fontId="69" fillId="0" borderId="0" xfId="32" applyFont="1" applyFill="1" applyBorder="1" applyAlignment="1" applyProtection="1">
      <alignment horizontal="right" vertical="center"/>
      <protection hidden="1"/>
    </xf>
    <xf numFmtId="0" fontId="73" fillId="0" borderId="0" xfId="0" applyFont="1" applyFill="1" applyBorder="1" applyAlignment="1" applyProtection="1">
      <alignment horizontal="center" vertical="top"/>
      <protection hidden="1"/>
    </xf>
    <xf numFmtId="168" fontId="17" fillId="0" borderId="0" xfId="32" applyNumberFormat="1" applyFont="1" applyFill="1" applyAlignment="1" applyProtection="1">
      <alignment horizontal="left"/>
      <protection hidden="1"/>
    </xf>
    <xf numFmtId="0" fontId="17" fillId="0" borderId="0" xfId="32" applyFont="1" applyFill="1" applyBorder="1" applyProtection="1">
      <protection locked="0" hidden="1"/>
    </xf>
    <xf numFmtId="0" fontId="6" fillId="0" borderId="0" xfId="32" applyFont="1" applyBorder="1" applyAlignment="1" applyProtection="1">
      <alignment horizontal="center" vertical="center"/>
      <protection locked="0" hidden="1"/>
    </xf>
    <xf numFmtId="166" fontId="1" fillId="0" borderId="36" xfId="32" applyNumberFormat="1" applyFont="1" applyFill="1" applyBorder="1" applyAlignment="1" applyProtection="1">
      <alignment horizontal="center" vertical="center"/>
    </xf>
    <xf numFmtId="0" fontId="11" fillId="0" borderId="13" xfId="32" applyFont="1" applyFill="1" applyBorder="1" applyAlignment="1" applyProtection="1">
      <alignment horizontal="right" vertical="center"/>
      <protection hidden="1"/>
    </xf>
    <xf numFmtId="0" fontId="16" fillId="0" borderId="17" xfId="32" applyFont="1" applyFill="1" applyBorder="1" applyAlignment="1" applyProtection="1">
      <alignment horizontal="right" vertical="center"/>
      <protection hidden="1"/>
    </xf>
    <xf numFmtId="0" fontId="11" fillId="0" borderId="10" xfId="32" applyFont="1" applyBorder="1" applyAlignment="1" applyProtection="1">
      <alignment horizontal="right" vertical="center"/>
      <protection hidden="1"/>
    </xf>
    <xf numFmtId="0" fontId="11" fillId="0" borderId="35" xfId="32" applyFont="1" applyFill="1" applyBorder="1" applyAlignment="1" applyProtection="1">
      <alignment horizontal="right" vertical="center"/>
      <protection hidden="1"/>
    </xf>
    <xf numFmtId="0" fontId="11" fillId="0" borderId="22" xfId="32" applyFont="1" applyFill="1" applyBorder="1" applyAlignment="1" applyProtection="1">
      <alignment horizontal="center" vertical="center"/>
      <protection hidden="1"/>
    </xf>
    <xf numFmtId="0" fontId="23" fillId="0" borderId="32" xfId="32" applyFont="1" applyBorder="1" applyAlignment="1" applyProtection="1">
      <alignment horizontal="center" vertical="center"/>
      <protection hidden="1"/>
    </xf>
    <xf numFmtId="0" fontId="23" fillId="0" borderId="34" xfId="32" applyFont="1" applyBorder="1" applyAlignment="1" applyProtection="1">
      <alignment horizontal="center" vertical="center"/>
      <protection hidden="1"/>
    </xf>
    <xf numFmtId="0" fontId="23" fillId="0" borderId="29" xfId="32" applyFont="1" applyBorder="1" applyAlignment="1" applyProtection="1">
      <alignment horizontal="center" vertical="center"/>
      <protection hidden="1"/>
    </xf>
    <xf numFmtId="0" fontId="12" fillId="0" borderId="0" xfId="32" applyBorder="1" applyAlignment="1" applyProtection="1">
      <alignment horizontal="center"/>
      <protection hidden="1"/>
    </xf>
    <xf numFmtId="0" fontId="12" fillId="0" borderId="0" xfId="32" applyFill="1" applyBorder="1" applyAlignment="1" applyProtection="1">
      <alignment horizontal="center"/>
      <protection hidden="1"/>
    </xf>
    <xf numFmtId="166" fontId="15" fillId="0" borderId="0" xfId="32" applyNumberFormat="1" applyFont="1" applyFill="1" applyBorder="1" applyAlignment="1" applyProtection="1">
      <alignment horizontal="left" vertical="center"/>
      <protection hidden="1"/>
    </xf>
    <xf numFmtId="0" fontId="15" fillId="0" borderId="0" xfId="32" applyNumberFormat="1" applyFont="1" applyFill="1" applyBorder="1" applyAlignment="1" applyProtection="1">
      <alignment horizontal="left" vertical="center"/>
      <protection hidden="1"/>
    </xf>
    <xf numFmtId="1" fontId="1" fillId="0" borderId="0" xfId="32" applyNumberFormat="1" applyFont="1" applyFill="1" applyBorder="1" applyAlignment="1" applyProtection="1">
      <alignment horizontal="center"/>
      <protection hidden="1"/>
    </xf>
    <xf numFmtId="0" fontId="1" fillId="0" borderId="0" xfId="32" applyFont="1" applyBorder="1" applyProtection="1">
      <protection hidden="1"/>
    </xf>
    <xf numFmtId="0" fontId="6" fillId="0" borderId="0" xfId="32" applyFont="1" applyFill="1" applyBorder="1" applyAlignment="1" applyProtection="1">
      <alignment horizontal="center" vertical="center"/>
      <protection locked="0" hidden="1"/>
    </xf>
    <xf numFmtId="165" fontId="6" fillId="0" borderId="0" xfId="32" applyNumberFormat="1" applyFont="1" applyBorder="1" applyAlignment="1" applyProtection="1">
      <alignment horizontal="left" vertical="center"/>
      <protection hidden="1"/>
    </xf>
    <xf numFmtId="166" fontId="23" fillId="0" borderId="29" xfId="32" applyNumberFormat="1" applyFont="1" applyFill="1" applyBorder="1" applyAlignment="1" applyProtection="1">
      <alignment horizontal="center" vertical="center"/>
      <protection hidden="1"/>
    </xf>
    <xf numFmtId="0" fontId="6" fillId="0" borderId="29" xfId="32" applyFont="1" applyFill="1" applyBorder="1" applyAlignment="1" applyProtection="1">
      <alignment horizontal="center" vertical="center"/>
      <protection hidden="1"/>
    </xf>
    <xf numFmtId="166" fontId="12" fillId="0" borderId="24" xfId="32" applyNumberFormat="1" applyFill="1" applyBorder="1" applyAlignment="1" applyProtection="1">
      <alignment horizontal="center" vertical="center"/>
      <protection hidden="1"/>
    </xf>
    <xf numFmtId="166" fontId="12" fillId="0" borderId="15" xfId="32" applyNumberFormat="1" applyFill="1" applyBorder="1" applyAlignment="1" applyProtection="1">
      <alignment horizontal="center" vertical="center"/>
      <protection hidden="1"/>
    </xf>
    <xf numFmtId="166" fontId="12" fillId="0" borderId="36" xfId="32" applyNumberFormat="1" applyFill="1" applyBorder="1" applyAlignment="1" applyProtection="1">
      <alignment horizontal="center" vertical="center"/>
      <protection hidden="1"/>
    </xf>
    <xf numFmtId="2" fontId="12" fillId="0" borderId="38" xfId="32" applyNumberFormat="1" applyFill="1" applyBorder="1" applyAlignment="1" applyProtection="1">
      <alignment horizontal="center" vertical="center"/>
      <protection hidden="1"/>
    </xf>
    <xf numFmtId="2" fontId="12" fillId="0" borderId="27" xfId="32" applyNumberFormat="1" applyFill="1" applyBorder="1" applyAlignment="1" applyProtection="1">
      <alignment horizontal="center" vertical="center"/>
      <protection hidden="1"/>
    </xf>
    <xf numFmtId="166" fontId="11" fillId="0" borderId="22" xfId="32" applyNumberFormat="1" applyFont="1" applyFill="1" applyBorder="1" applyAlignment="1" applyProtection="1">
      <alignment horizontal="center" vertical="center"/>
      <protection hidden="1"/>
    </xf>
    <xf numFmtId="0" fontId="10" fillId="0" borderId="0" xfId="32" applyFont="1" applyFill="1" applyBorder="1" applyAlignment="1" applyProtection="1">
      <alignment horizontal="center"/>
      <protection hidden="1"/>
    </xf>
    <xf numFmtId="0" fontId="10" fillId="0" borderId="0" xfId="32" applyFont="1" applyFill="1" applyBorder="1" applyAlignment="1" applyProtection="1">
      <alignment horizontal="center" vertical="center"/>
      <protection hidden="1"/>
    </xf>
    <xf numFmtId="0" fontId="20" fillId="0" borderId="0" xfId="32" applyFont="1" applyFill="1" applyBorder="1" applyAlignment="1" applyProtection="1">
      <alignment horizontal="center"/>
      <protection hidden="1"/>
    </xf>
    <xf numFmtId="0" fontId="73" fillId="0" borderId="0" xfId="0" applyFont="1" applyFill="1" applyBorder="1" applyAlignment="1" applyProtection="1">
      <alignment horizontal="center"/>
      <protection hidden="1"/>
    </xf>
    <xf numFmtId="0" fontId="15" fillId="0" borderId="0" xfId="32" applyFont="1" applyFill="1" applyBorder="1" applyAlignment="1" applyProtection="1">
      <alignment horizontal="left" vertical="center"/>
      <protection hidden="1"/>
    </xf>
    <xf numFmtId="0" fontId="6" fillId="0" borderId="0" xfId="32" applyFont="1" applyFill="1" applyBorder="1" applyAlignment="1" applyProtection="1">
      <alignment horizontal="center" vertical="center"/>
      <protection hidden="1"/>
    </xf>
    <xf numFmtId="0" fontId="12" fillId="0" borderId="0" xfId="32" applyFill="1" applyBorder="1" applyAlignment="1" applyProtection="1">
      <alignment horizontal="left" vertical="center"/>
      <protection hidden="1"/>
    </xf>
    <xf numFmtId="0" fontId="12" fillId="0" borderId="0" xfId="32" applyFill="1" applyBorder="1" applyAlignment="1" applyProtection="1">
      <alignment horizontal="center"/>
      <protection hidden="1"/>
    </xf>
    <xf numFmtId="0" fontId="17" fillId="0" borderId="0" xfId="32" applyFont="1" applyFill="1" applyBorder="1" applyAlignment="1" applyProtection="1">
      <alignment horizontal="center"/>
      <protection hidden="1"/>
    </xf>
    <xf numFmtId="0" fontId="17" fillId="0" borderId="0" xfId="32" applyFont="1" applyFill="1" applyBorder="1" applyAlignment="1" applyProtection="1">
      <alignment horizontal="center" vertical="top"/>
      <protection hidden="1"/>
    </xf>
    <xf numFmtId="0" fontId="83" fillId="0" borderId="0" xfId="32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30" fillId="0" borderId="0" xfId="32" applyFont="1" applyFill="1" applyBorder="1" applyAlignment="1" applyProtection="1">
      <protection hidden="1"/>
    </xf>
    <xf numFmtId="0" fontId="32" fillId="0" borderId="0" xfId="32" applyFont="1" applyFill="1" applyBorder="1" applyAlignment="1" applyProtection="1">
      <alignment horizontal="center" vertical="center"/>
      <protection hidden="1"/>
    </xf>
    <xf numFmtId="0" fontId="3" fillId="0" borderId="0" xfId="32" applyFont="1" applyFill="1" applyBorder="1" applyAlignment="1" applyProtection="1">
      <alignment horizontal="center" vertical="center"/>
      <protection hidden="1"/>
    </xf>
    <xf numFmtId="0" fontId="1" fillId="0" borderId="0" xfId="32" applyFont="1" applyFill="1" applyBorder="1" applyProtection="1">
      <protection hidden="1"/>
    </xf>
    <xf numFmtId="0" fontId="26" fillId="0" borderId="0" xfId="32" applyFont="1" applyFill="1" applyBorder="1" applyAlignment="1" applyProtection="1">
      <alignment horizontal="left" vertical="center"/>
      <protection hidden="1"/>
    </xf>
    <xf numFmtId="1" fontId="6" fillId="0" borderId="0" xfId="32" applyNumberFormat="1" applyFont="1" applyFill="1" applyBorder="1" applyAlignment="1" applyProtection="1">
      <alignment horizontal="center" vertical="center"/>
      <protection hidden="1"/>
    </xf>
    <xf numFmtId="0" fontId="85" fillId="0" borderId="0" xfId="32" applyFont="1" applyFill="1" applyBorder="1" applyAlignment="1" applyProtection="1">
      <alignment horizontal="left" vertical="center"/>
      <protection hidden="1"/>
    </xf>
    <xf numFmtId="0" fontId="1" fillId="0" borderId="0" xfId="32" applyFont="1" applyFill="1" applyAlignment="1" applyProtection="1">
      <alignment horizontal="center" vertical="center"/>
      <protection hidden="1"/>
    </xf>
    <xf numFmtId="0" fontId="80" fillId="0" borderId="22" xfId="43" applyFont="1" applyBorder="1" applyAlignment="1" applyProtection="1">
      <alignment horizontal="center" vertical="center"/>
      <protection hidden="1"/>
    </xf>
    <xf numFmtId="0" fontId="12" fillId="0" borderId="54" xfId="32" applyFill="1" applyBorder="1" applyAlignment="1" applyProtection="1">
      <alignment horizontal="center" vertical="center"/>
      <protection hidden="1"/>
    </xf>
    <xf numFmtId="0" fontId="12" fillId="0" borderId="25" xfId="32" applyFill="1" applyBorder="1" applyAlignment="1" applyProtection="1">
      <alignment horizontal="center" vertical="center"/>
      <protection hidden="1"/>
    </xf>
    <xf numFmtId="2" fontId="15" fillId="0" borderId="22" xfId="32" applyNumberFormat="1" applyFont="1" applyFill="1" applyBorder="1" applyAlignment="1" applyProtection="1">
      <alignment horizontal="center"/>
      <protection hidden="1"/>
    </xf>
    <xf numFmtId="165" fontId="15" fillId="0" borderId="22" xfId="32" applyNumberFormat="1" applyFont="1" applyFill="1" applyBorder="1" applyAlignment="1" applyProtection="1">
      <alignment horizontal="center"/>
      <protection hidden="1"/>
    </xf>
    <xf numFmtId="164" fontId="15" fillId="0" borderId="24" xfId="32" applyNumberFormat="1" applyFont="1" applyFill="1" applyBorder="1" applyAlignment="1" applyProtection="1">
      <alignment horizontal="center" vertical="center"/>
      <protection hidden="1"/>
    </xf>
    <xf numFmtId="4" fontId="15" fillId="0" borderId="22" xfId="32" applyNumberFormat="1" applyFont="1" applyFill="1" applyBorder="1" applyAlignment="1" applyProtection="1">
      <alignment horizontal="center" vertical="center"/>
      <protection hidden="1"/>
    </xf>
    <xf numFmtId="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6" borderId="0" xfId="0" applyNumberForma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4" fontId="0" fillId="0" borderId="0" xfId="0" applyNumberFormat="1" applyAlignment="1" applyProtection="1">
      <alignment horizontal="center" vertical="center"/>
    </xf>
    <xf numFmtId="0" fontId="87" fillId="27" borderId="0" xfId="0" applyFont="1" applyFill="1" applyAlignment="1" applyProtection="1">
      <alignment horizontal="center" vertical="center"/>
      <protection locked="0"/>
    </xf>
    <xf numFmtId="0" fontId="10" fillId="0" borderId="0" xfId="32" applyFont="1" applyFill="1" applyBorder="1" applyAlignment="1" applyProtection="1">
      <alignment horizontal="center" vertical="center"/>
      <protection hidden="1"/>
    </xf>
    <xf numFmtId="0" fontId="16" fillId="0" borderId="36" xfId="32" applyFont="1" applyFill="1" applyBorder="1" applyAlignment="1" applyProtection="1">
      <alignment horizontal="left" vertical="center"/>
      <protection hidden="1"/>
    </xf>
    <xf numFmtId="0" fontId="12" fillId="0" borderId="0" xfId="32" applyFill="1" applyBorder="1" applyAlignment="1" applyProtection="1">
      <alignment horizontal="center"/>
      <protection hidden="1"/>
    </xf>
    <xf numFmtId="0" fontId="12" fillId="0" borderId="0" xfId="32" applyFill="1" applyBorder="1" applyAlignment="1" applyProtection="1">
      <alignment horizontal="left" vertical="center"/>
      <protection hidden="1"/>
    </xf>
    <xf numFmtId="0" fontId="15" fillId="0" borderId="0" xfId="32" applyFont="1" applyFill="1" applyBorder="1" applyAlignment="1" applyProtection="1">
      <alignment horizontal="left" vertical="center"/>
      <protection hidden="1"/>
    </xf>
    <xf numFmtId="0" fontId="12" fillId="0" borderId="36" xfId="32" applyFill="1" applyBorder="1" applyProtection="1">
      <protection hidden="1"/>
    </xf>
    <xf numFmtId="0" fontId="12" fillId="0" borderId="49" xfId="32" applyFill="1" applyBorder="1" applyProtection="1">
      <protection hidden="1"/>
    </xf>
    <xf numFmtId="0" fontId="10" fillId="0" borderId="49" xfId="32" applyFont="1" applyFill="1" applyBorder="1" applyAlignment="1" applyProtection="1">
      <alignment horizontal="center" vertical="center"/>
      <protection hidden="1"/>
    </xf>
    <xf numFmtId="0" fontId="11" fillId="0" borderId="40" xfId="32" applyFont="1" applyFill="1" applyBorder="1" applyAlignment="1" applyProtection="1">
      <alignment horizontal="center" vertical="center"/>
      <protection hidden="1"/>
    </xf>
    <xf numFmtId="166" fontId="6" fillId="0" borderId="36" xfId="32" applyNumberFormat="1" applyFont="1" applyFill="1" applyBorder="1" applyAlignment="1" applyProtection="1">
      <alignment horizontal="center" vertical="center"/>
      <protection hidden="1"/>
    </xf>
    <xf numFmtId="166" fontId="22" fillId="0" borderId="36" xfId="32" applyNumberFormat="1" applyFont="1" applyFill="1" applyBorder="1" applyAlignment="1" applyProtection="1">
      <alignment horizontal="center" vertical="center"/>
      <protection hidden="1"/>
    </xf>
    <xf numFmtId="2" fontId="22" fillId="0" borderId="36" xfId="32" applyNumberFormat="1" applyFont="1" applyFill="1" applyBorder="1" applyAlignment="1" applyProtection="1">
      <alignment horizontal="center" vertical="center"/>
      <protection hidden="1"/>
    </xf>
    <xf numFmtId="2" fontId="65" fillId="0" borderId="36" xfId="32" applyNumberFormat="1" applyFont="1" applyFill="1" applyBorder="1" applyAlignment="1" applyProtection="1">
      <alignment horizontal="center" vertical="center"/>
      <protection hidden="1"/>
    </xf>
    <xf numFmtId="0" fontId="64" fillId="0" borderId="0" xfId="32" applyFont="1" applyFill="1" applyBorder="1" applyAlignment="1" applyProtection="1">
      <alignment vertical="center"/>
      <protection hidden="1"/>
    </xf>
    <xf numFmtId="0" fontId="16" fillId="0" borderId="36" xfId="32" applyFont="1" applyFill="1" applyBorder="1" applyAlignment="1" applyProtection="1">
      <alignment horizontal="right" vertical="top"/>
      <protection hidden="1"/>
    </xf>
    <xf numFmtId="166" fontId="17" fillId="0" borderId="36" xfId="32" applyNumberFormat="1" applyFont="1" applyFill="1" applyBorder="1" applyAlignment="1" applyProtection="1">
      <alignment horizontal="right" vertical="top"/>
      <protection hidden="1"/>
    </xf>
    <xf numFmtId="0" fontId="17" fillId="0" borderId="36" xfId="32" applyFont="1" applyFill="1" applyBorder="1" applyAlignment="1" applyProtection="1">
      <alignment horizontal="left" vertical="top"/>
      <protection hidden="1"/>
    </xf>
    <xf numFmtId="0" fontId="17" fillId="0" borderId="36" xfId="32" applyNumberFormat="1" applyFont="1" applyFill="1" applyBorder="1" applyAlignment="1" applyProtection="1">
      <alignment horizontal="right" vertical="top"/>
      <protection hidden="1"/>
    </xf>
    <xf numFmtId="49" fontId="12" fillId="0" borderId="0" xfId="32" applyNumberFormat="1" applyFill="1" applyBorder="1" applyAlignment="1" applyProtection="1">
      <alignment horizontal="left" vertical="center"/>
      <protection hidden="1"/>
    </xf>
    <xf numFmtId="167" fontId="15" fillId="0" borderId="0" xfId="32" applyNumberFormat="1" applyFont="1" applyFill="1" applyBorder="1" applyAlignment="1" applyProtection="1">
      <alignment horizontal="center" vertical="center"/>
      <protection hidden="1"/>
    </xf>
    <xf numFmtId="2" fontId="15" fillId="0" borderId="0" xfId="32" applyNumberFormat="1" applyFont="1" applyFill="1" applyBorder="1" applyAlignment="1" applyProtection="1">
      <alignment horizontal="center" vertical="center"/>
      <protection hidden="1"/>
    </xf>
    <xf numFmtId="0" fontId="15" fillId="0" borderId="36" xfId="32" applyFont="1" applyFill="1" applyBorder="1" applyAlignment="1" applyProtection="1">
      <alignment horizontal="center" vertical="center"/>
      <protection hidden="1"/>
    </xf>
    <xf numFmtId="170" fontId="15" fillId="0" borderId="36" xfId="32" applyNumberFormat="1" applyFont="1" applyFill="1" applyBorder="1" applyAlignment="1" applyProtection="1">
      <alignment horizontal="center" vertical="center"/>
      <protection hidden="1"/>
    </xf>
    <xf numFmtId="165" fontId="15" fillId="0" borderId="36" xfId="32" applyNumberFormat="1" applyFont="1" applyFill="1" applyBorder="1" applyAlignment="1" applyProtection="1">
      <alignment horizontal="center" vertical="center"/>
      <protection hidden="1"/>
    </xf>
    <xf numFmtId="0" fontId="15" fillId="0" borderId="36" xfId="32" applyFont="1" applyFill="1" applyBorder="1" applyProtection="1">
      <protection hidden="1"/>
    </xf>
    <xf numFmtId="0" fontId="84" fillId="0" borderId="36" xfId="32" applyFont="1" applyFill="1" applyBorder="1" applyAlignment="1" applyProtection="1">
      <alignment horizontal="center"/>
      <protection hidden="1"/>
    </xf>
    <xf numFmtId="2" fontId="12" fillId="0" borderId="36" xfId="32" applyNumberFormat="1" applyFont="1" applyFill="1" applyBorder="1" applyAlignment="1" applyProtection="1">
      <alignment vertical="center"/>
      <protection hidden="1"/>
    </xf>
    <xf numFmtId="0" fontId="11" fillId="0" borderId="36" xfId="32" applyFont="1" applyFill="1" applyBorder="1" applyAlignment="1" applyProtection="1">
      <alignment vertical="center"/>
      <protection hidden="1"/>
    </xf>
    <xf numFmtId="0" fontId="15" fillId="0" borderId="36" xfId="32" applyFont="1" applyFill="1" applyBorder="1" applyAlignment="1" applyProtection="1">
      <alignment horizontal="left" vertical="center"/>
      <protection hidden="1"/>
    </xf>
    <xf numFmtId="0" fontId="12" fillId="0" borderId="36" xfId="32" applyFont="1" applyFill="1" applyBorder="1" applyAlignment="1" applyProtection="1">
      <alignment vertical="center"/>
      <protection hidden="1"/>
    </xf>
    <xf numFmtId="0" fontId="12" fillId="0" borderId="36" xfId="32" applyFont="1" applyFill="1" applyBorder="1" applyAlignment="1" applyProtection="1">
      <alignment horizontal="center" vertical="center"/>
      <protection hidden="1"/>
    </xf>
    <xf numFmtId="0" fontId="11" fillId="0" borderId="36" xfId="32" applyFont="1" applyFill="1" applyBorder="1" applyAlignment="1" applyProtection="1">
      <alignment horizontal="left" vertical="center"/>
      <protection hidden="1"/>
    </xf>
    <xf numFmtId="165" fontId="15" fillId="0" borderId="36" xfId="32" applyNumberFormat="1" applyFont="1" applyFill="1" applyBorder="1" applyAlignment="1" applyProtection="1">
      <alignment vertical="center"/>
      <protection hidden="1"/>
    </xf>
    <xf numFmtId="0" fontId="12" fillId="0" borderId="36" xfId="32" applyFill="1" applyBorder="1" applyAlignment="1" applyProtection="1">
      <alignment horizontal="left" vertical="center"/>
      <protection hidden="1"/>
    </xf>
    <xf numFmtId="0" fontId="17" fillId="0" borderId="36" xfId="32" applyFont="1" applyFill="1" applyBorder="1" applyAlignment="1" applyProtection="1">
      <alignment horizontal="center"/>
      <protection hidden="1"/>
    </xf>
    <xf numFmtId="3" fontId="1" fillId="25" borderId="27" xfId="32" applyNumberFormat="1" applyFont="1" applyFill="1" applyBorder="1" applyAlignment="1" applyProtection="1">
      <alignment vertical="center"/>
      <protection locked="0"/>
    </xf>
    <xf numFmtId="0" fontId="70" fillId="0" borderId="0" xfId="32" applyFont="1" applyFill="1" applyBorder="1" applyAlignment="1" applyProtection="1">
      <alignment horizontal="center" vertical="center"/>
      <protection hidden="1"/>
    </xf>
    <xf numFmtId="0" fontId="12" fillId="0" borderId="0" xfId="32" applyFill="1" applyBorder="1" applyAlignment="1" applyProtection="1">
      <alignment horizontal="center"/>
      <protection hidden="1"/>
    </xf>
    <xf numFmtId="0" fontId="77" fillId="0" borderId="0" xfId="32" applyFont="1" applyFill="1" applyBorder="1" applyAlignment="1" applyProtection="1">
      <alignment horizontal="center" vertical="center"/>
      <protection hidden="1"/>
    </xf>
    <xf numFmtId="0" fontId="89" fillId="0" borderId="0" xfId="32" applyFont="1" applyBorder="1" applyAlignment="1" applyProtection="1">
      <alignment horizontal="center" wrapText="1"/>
      <protection hidden="1"/>
    </xf>
    <xf numFmtId="0" fontId="90" fillId="0" borderId="0" xfId="32" applyFont="1" applyAlignment="1" applyProtection="1">
      <alignment horizontal="center" vertical="center"/>
      <protection hidden="1"/>
    </xf>
    <xf numFmtId="0" fontId="89" fillId="0" borderId="0" xfId="32" applyFont="1" applyBorder="1" applyAlignment="1" applyProtection="1">
      <alignment horizontal="left"/>
      <protection hidden="1"/>
    </xf>
    <xf numFmtId="0" fontId="86" fillId="0" borderId="0" xfId="32" applyFont="1" applyBorder="1" applyAlignment="1" applyProtection="1">
      <alignment horizontal="left" vertical="center" wrapText="1"/>
      <protection hidden="1"/>
    </xf>
    <xf numFmtId="166" fontId="1" fillId="0" borderId="24" xfId="32" applyNumberFormat="1" applyFont="1" applyFill="1" applyBorder="1" applyAlignment="1" applyProtection="1">
      <alignment horizontal="center" vertical="top"/>
      <protection hidden="1"/>
    </xf>
    <xf numFmtId="2" fontId="1" fillId="0" borderId="0" xfId="32" applyNumberFormat="1" applyFont="1" applyFill="1" applyBorder="1" applyAlignment="1" applyProtection="1">
      <alignment horizontal="center" vertical="top"/>
      <protection hidden="1"/>
    </xf>
    <xf numFmtId="166" fontId="1" fillId="0" borderId="0" xfId="32" applyNumberFormat="1" applyFont="1" applyFill="1" applyBorder="1" applyAlignment="1" applyProtection="1">
      <alignment horizontal="center" vertical="top"/>
      <protection hidden="1"/>
    </xf>
    <xf numFmtId="0" fontId="1" fillId="0" borderId="0" xfId="32" applyFont="1" applyFill="1" applyBorder="1" applyAlignment="1" applyProtection="1">
      <alignment horizontal="center" vertical="top"/>
      <protection hidden="1"/>
    </xf>
    <xf numFmtId="0" fontId="1" fillId="0" borderId="38" xfId="32" applyFont="1" applyFill="1" applyBorder="1" applyAlignment="1" applyProtection="1">
      <alignment horizontal="center" vertical="top"/>
      <protection hidden="1"/>
    </xf>
    <xf numFmtId="0" fontId="10" fillId="0" borderId="23" xfId="32" applyFont="1" applyFill="1" applyBorder="1" applyAlignment="1" applyProtection="1">
      <alignment wrapText="1"/>
      <protection hidden="1"/>
    </xf>
    <xf numFmtId="0" fontId="10" fillId="0" borderId="24" xfId="32" applyFont="1" applyFill="1" applyBorder="1" applyAlignment="1" applyProtection="1">
      <alignment horizontal="center" vertical="top" wrapText="1"/>
      <protection hidden="1"/>
    </xf>
    <xf numFmtId="0" fontId="10" fillId="0" borderId="0" xfId="32" applyFont="1" applyFill="1" applyBorder="1" applyAlignment="1" applyProtection="1">
      <alignment horizontal="center" vertical="top"/>
      <protection hidden="1"/>
    </xf>
    <xf numFmtId="0" fontId="93" fillId="0" borderId="0" xfId="32" applyFont="1" applyBorder="1" applyAlignment="1" applyProtection="1">
      <alignment vertical="center"/>
      <protection hidden="1"/>
    </xf>
    <xf numFmtId="0" fontId="93" fillId="0" borderId="38" xfId="32" applyFont="1" applyBorder="1" applyAlignment="1" applyProtection="1">
      <alignment vertical="center"/>
      <protection hidden="1"/>
    </xf>
    <xf numFmtId="0" fontId="6" fillId="0" borderId="55" xfId="32" applyFont="1" applyBorder="1" applyAlignment="1" applyProtection="1">
      <alignment horizontal="center"/>
      <protection hidden="1"/>
    </xf>
    <xf numFmtId="0" fontId="6" fillId="0" borderId="55" xfId="32" applyFont="1" applyBorder="1" applyAlignment="1" applyProtection="1">
      <alignment horizontal="center" vertical="center"/>
      <protection hidden="1"/>
    </xf>
    <xf numFmtId="4" fontId="14" fillId="0" borderId="10" xfId="32" applyNumberFormat="1" applyFont="1" applyBorder="1" applyAlignment="1" applyProtection="1">
      <alignment horizontal="center" vertical="center"/>
      <protection hidden="1"/>
    </xf>
    <xf numFmtId="0" fontId="11" fillId="25" borderId="55" xfId="32" applyFont="1" applyFill="1" applyBorder="1" applyAlignment="1" applyProtection="1">
      <alignment horizontal="center" vertical="center"/>
      <protection locked="0"/>
    </xf>
    <xf numFmtId="166" fontId="12" fillId="0" borderId="0" xfId="32" applyNumberFormat="1" applyFill="1" applyBorder="1" applyProtection="1">
      <protection hidden="1"/>
    </xf>
    <xf numFmtId="166" fontId="12" fillId="0" borderId="36" xfId="32" applyNumberFormat="1" applyFill="1" applyBorder="1" applyProtection="1">
      <protection hidden="1"/>
    </xf>
    <xf numFmtId="0" fontId="15" fillId="0" borderId="0" xfId="32" applyFont="1" applyFill="1" applyBorder="1" applyAlignment="1" applyProtection="1">
      <alignment horizontal="left" vertical="center"/>
      <protection hidden="1"/>
    </xf>
    <xf numFmtId="0" fontId="11" fillId="0" borderId="0" xfId="32" applyFont="1" applyFill="1" applyBorder="1" applyAlignment="1" applyProtection="1">
      <alignment horizontal="right" vertical="center"/>
      <protection hidden="1"/>
    </xf>
    <xf numFmtId="0" fontId="13" fillId="0" borderId="0" xfId="32" applyFont="1" applyFill="1" applyBorder="1" applyAlignment="1" applyProtection="1">
      <alignment horizontal="center" wrapText="1"/>
      <protection hidden="1"/>
    </xf>
    <xf numFmtId="0" fontId="35" fillId="0" borderId="0" xfId="32" applyFont="1" applyFill="1" applyBorder="1" applyAlignment="1" applyProtection="1">
      <alignment horizontal="center" vertical="center"/>
      <protection hidden="1"/>
    </xf>
    <xf numFmtId="0" fontId="13" fillId="0" borderId="0" xfId="32" applyFont="1" applyFill="1" applyBorder="1" applyAlignment="1" applyProtection="1">
      <alignment horizontal="left"/>
      <protection hidden="1"/>
    </xf>
    <xf numFmtId="0" fontId="67" fillId="0" borderId="0" xfId="32" applyFont="1" applyFill="1" applyBorder="1" applyAlignment="1" applyProtection="1">
      <alignment horizontal="left" vertical="center" wrapText="1"/>
      <protection hidden="1"/>
    </xf>
    <xf numFmtId="0" fontId="16" fillId="0" borderId="36" xfId="32" applyFont="1" applyFill="1" applyBorder="1" applyAlignment="1" applyProtection="1">
      <alignment vertical="center"/>
      <protection hidden="1"/>
    </xf>
    <xf numFmtId="0" fontId="11" fillId="0" borderId="36" xfId="32" applyFont="1" applyFill="1" applyBorder="1" applyAlignment="1" applyProtection="1">
      <alignment horizontal="right" vertical="center"/>
      <protection hidden="1"/>
    </xf>
    <xf numFmtId="14" fontId="12" fillId="0" borderId="0" xfId="32" applyNumberFormat="1" applyFont="1" applyFill="1" applyBorder="1" applyAlignment="1" applyProtection="1">
      <alignment horizontal="left" vertical="center"/>
      <protection hidden="1"/>
    </xf>
    <xf numFmtId="0" fontId="1" fillId="0" borderId="36" xfId="32" applyFont="1" applyFill="1" applyBorder="1" applyAlignment="1" applyProtection="1">
      <alignment horizontal="left" vertical="center"/>
      <protection hidden="1"/>
    </xf>
    <xf numFmtId="0" fontId="1" fillId="0" borderId="0" xfId="32" applyFont="1" applyAlignment="1" applyProtection="1">
      <alignment horizontal="justify" vertical="center"/>
      <protection hidden="1"/>
    </xf>
    <xf numFmtId="0" fontId="1" fillId="0" borderId="0" xfId="32" applyFont="1" applyFill="1" applyBorder="1" applyAlignment="1" applyProtection="1">
      <alignment horizontal="justify" vertical="center"/>
      <protection hidden="1"/>
    </xf>
    <xf numFmtId="0" fontId="12" fillId="0" borderId="0" xfId="32" applyFill="1" applyBorder="1" applyAlignment="1" applyProtection="1">
      <alignment horizontal="justify" vertical="center"/>
      <protection hidden="1"/>
    </xf>
    <xf numFmtId="165" fontId="20" fillId="0" borderId="0" xfId="32" applyNumberFormat="1" applyFont="1" applyBorder="1" applyAlignment="1" applyProtection="1">
      <alignment horizontal="right" vertical="center"/>
      <protection hidden="1"/>
    </xf>
    <xf numFmtId="0" fontId="31" fillId="0" borderId="0" xfId="32" applyFont="1" applyBorder="1" applyAlignment="1" applyProtection="1">
      <alignment horizontal="center" wrapText="1"/>
      <protection hidden="1"/>
    </xf>
    <xf numFmtId="0" fontId="13" fillId="0" borderId="0" xfId="32" applyFont="1" applyBorder="1" applyAlignment="1" applyProtection="1">
      <alignment horizontal="left"/>
      <protection hidden="1"/>
    </xf>
    <xf numFmtId="0" fontId="1" fillId="25" borderId="17" xfId="32" applyFont="1" applyFill="1" applyBorder="1" applyAlignment="1" applyProtection="1">
      <alignment horizontal="left" vertical="center"/>
      <protection locked="0"/>
    </xf>
    <xf numFmtId="0" fontId="1" fillId="25" borderId="28" xfId="32" applyFont="1" applyFill="1" applyBorder="1" applyAlignment="1" applyProtection="1">
      <alignment horizontal="left" vertical="center"/>
      <protection locked="0"/>
    </xf>
    <xf numFmtId="0" fontId="1" fillId="25" borderId="30" xfId="32" applyFont="1" applyFill="1" applyBorder="1" applyAlignment="1" applyProtection="1">
      <alignment horizontal="left" vertical="center"/>
      <protection locked="0"/>
    </xf>
    <xf numFmtId="0" fontId="6" fillId="0" borderId="36" xfId="32" applyFont="1" applyFill="1" applyBorder="1" applyAlignment="1" applyProtection="1">
      <alignment horizontal="center" vertical="center"/>
      <protection locked="0"/>
    </xf>
    <xf numFmtId="0" fontId="6" fillId="0" borderId="27" xfId="32" applyFont="1" applyFill="1" applyBorder="1" applyAlignment="1" applyProtection="1">
      <alignment horizontal="center" vertical="center"/>
      <protection locked="0"/>
    </xf>
    <xf numFmtId="0" fontId="14" fillId="25" borderId="36" xfId="32" applyFont="1" applyFill="1" applyBorder="1" applyAlignment="1" applyProtection="1">
      <alignment horizontal="left" vertical="center"/>
      <protection locked="0"/>
    </xf>
    <xf numFmtId="0" fontId="14" fillId="25" borderId="28" xfId="32" applyFont="1" applyFill="1" applyBorder="1" applyAlignment="1" applyProtection="1">
      <alignment horizontal="left" vertical="center"/>
      <protection locked="0"/>
    </xf>
    <xf numFmtId="0" fontId="88" fillId="0" borderId="0" xfId="32" applyFont="1" applyFill="1" applyBorder="1" applyAlignment="1" applyProtection="1">
      <alignment horizontal="center" vertical="center"/>
      <protection hidden="1"/>
    </xf>
    <xf numFmtId="0" fontId="68" fillId="0" borderId="0" xfId="32" applyFont="1" applyFill="1" applyBorder="1" applyAlignment="1" applyProtection="1">
      <alignment horizontal="left" vertical="center"/>
      <protection hidden="1"/>
    </xf>
    <xf numFmtId="0" fontId="59" fillId="25" borderId="0" xfId="32" applyFont="1" applyFill="1" applyBorder="1" applyAlignment="1" applyProtection="1">
      <alignment horizontal="center" vertical="center"/>
      <protection locked="0"/>
    </xf>
    <xf numFmtId="0" fontId="91" fillId="0" borderId="0" xfId="32" applyFont="1" applyBorder="1" applyAlignment="1" applyProtection="1">
      <alignment horizontal="center" vertical="center"/>
      <protection hidden="1"/>
    </xf>
    <xf numFmtId="0" fontId="1" fillId="25" borderId="36" xfId="32" applyFont="1" applyFill="1" applyBorder="1" applyAlignment="1" applyProtection="1">
      <alignment horizontal="left" vertical="center"/>
      <protection locked="0"/>
    </xf>
    <xf numFmtId="0" fontId="1" fillId="25" borderId="27" xfId="32" applyFont="1" applyFill="1" applyBorder="1" applyAlignment="1" applyProtection="1">
      <alignment horizontal="left" vertical="center"/>
      <protection locked="0"/>
    </xf>
    <xf numFmtId="0" fontId="86" fillId="0" borderId="0" xfId="32" applyFont="1" applyBorder="1" applyAlignment="1" applyProtection="1">
      <alignment horizontal="left" vertical="center" wrapText="1"/>
      <protection hidden="1"/>
    </xf>
    <xf numFmtId="0" fontId="6" fillId="0" borderId="44" xfId="32" applyFont="1" applyFill="1" applyBorder="1" applyAlignment="1" applyProtection="1">
      <alignment horizontal="right" vertical="center"/>
      <protection hidden="1"/>
    </xf>
    <xf numFmtId="0" fontId="6" fillId="0" borderId="35" xfId="32" applyFont="1" applyFill="1" applyBorder="1" applyAlignment="1" applyProtection="1">
      <alignment horizontal="right" vertical="center"/>
      <protection hidden="1"/>
    </xf>
    <xf numFmtId="0" fontId="68" fillId="0" borderId="19" xfId="32" applyFont="1" applyFill="1" applyBorder="1" applyAlignment="1" applyProtection="1">
      <alignment horizontal="center" vertical="center"/>
      <protection hidden="1"/>
    </xf>
    <xf numFmtId="0" fontId="1" fillId="25" borderId="37" xfId="32" applyFont="1" applyFill="1" applyBorder="1" applyAlignment="1" applyProtection="1">
      <alignment horizontal="left" vertical="center"/>
      <protection locked="0"/>
    </xf>
    <xf numFmtId="0" fontId="1" fillId="25" borderId="39" xfId="32" applyFont="1" applyFill="1" applyBorder="1" applyAlignment="1" applyProtection="1">
      <alignment horizontal="left" vertical="center"/>
      <protection locked="0"/>
    </xf>
    <xf numFmtId="0" fontId="16" fillId="0" borderId="10" xfId="32" applyFont="1" applyBorder="1" applyAlignment="1" applyProtection="1">
      <alignment horizontal="center" vertical="center"/>
      <protection hidden="1"/>
    </xf>
    <xf numFmtId="2" fontId="1" fillId="25" borderId="17" xfId="32" applyNumberFormat="1" applyFont="1" applyFill="1" applyBorder="1" applyAlignment="1" applyProtection="1">
      <alignment horizontal="left" vertical="center"/>
      <protection locked="0"/>
    </xf>
    <xf numFmtId="2" fontId="1" fillId="25" borderId="28" xfId="32" applyNumberFormat="1" applyFont="1" applyFill="1" applyBorder="1" applyAlignment="1" applyProtection="1">
      <alignment horizontal="left" vertical="center"/>
      <protection locked="0"/>
    </xf>
    <xf numFmtId="0" fontId="10" fillId="0" borderId="29" xfId="32" applyFont="1" applyFill="1" applyBorder="1" applyAlignment="1" applyProtection="1">
      <alignment horizontal="center" vertical="center"/>
      <protection hidden="1"/>
    </xf>
    <xf numFmtId="0" fontId="10" fillId="0" borderId="0" xfId="32" applyFont="1" applyFill="1" applyBorder="1" applyAlignment="1" applyProtection="1">
      <alignment horizontal="center" vertical="center"/>
      <protection hidden="1"/>
    </xf>
    <xf numFmtId="1" fontId="1" fillId="25" borderId="37" xfId="32" applyNumberFormat="1" applyFont="1" applyFill="1" applyBorder="1" applyAlignment="1" applyProtection="1">
      <alignment horizontal="left" vertical="center"/>
      <protection locked="0"/>
    </xf>
    <xf numFmtId="0" fontId="16" fillId="0" borderId="14" xfId="32" applyFont="1" applyFill="1" applyBorder="1" applyAlignment="1" applyProtection="1">
      <alignment horizontal="left" vertical="center"/>
      <protection hidden="1"/>
    </xf>
    <xf numFmtId="0" fontId="16" fillId="0" borderId="36" xfId="32" applyFont="1" applyFill="1" applyBorder="1" applyAlignment="1" applyProtection="1">
      <alignment horizontal="left" vertical="center"/>
      <protection hidden="1"/>
    </xf>
    <xf numFmtId="0" fontId="1" fillId="25" borderId="42" xfId="32" applyFont="1" applyFill="1" applyBorder="1" applyAlignment="1" applyProtection="1">
      <alignment horizontal="left" vertical="center"/>
      <protection locked="0"/>
    </xf>
    <xf numFmtId="4" fontId="6" fillId="27" borderId="25" xfId="32" applyNumberFormat="1" applyFont="1" applyFill="1" applyBorder="1" applyAlignment="1" applyProtection="1">
      <alignment horizontal="center" vertical="center"/>
      <protection hidden="1"/>
    </xf>
    <xf numFmtId="0" fontId="13" fillId="0" borderId="56" xfId="32" applyFont="1" applyBorder="1" applyAlignment="1" applyProtection="1">
      <alignment horizontal="center" vertical="center"/>
      <protection hidden="1"/>
    </xf>
    <xf numFmtId="0" fontId="13" fillId="0" borderId="57" xfId="32" applyFont="1" applyBorder="1" applyAlignment="1" applyProtection="1">
      <alignment horizontal="center" vertical="center"/>
      <protection hidden="1"/>
    </xf>
    <xf numFmtId="0" fontId="12" fillId="0" borderId="19" xfId="32" applyBorder="1" applyAlignment="1" applyProtection="1">
      <alignment horizontal="center"/>
      <protection hidden="1"/>
    </xf>
    <xf numFmtId="0" fontId="11" fillId="25" borderId="19" xfId="32" applyFont="1" applyFill="1" applyBorder="1" applyAlignment="1" applyProtection="1">
      <alignment horizontal="center" vertical="center"/>
      <protection locked="0"/>
    </xf>
    <xf numFmtId="0" fontId="6" fillId="0" borderId="0" xfId="32" applyFont="1" applyBorder="1" applyAlignment="1" applyProtection="1">
      <alignment horizontal="center"/>
      <protection hidden="1"/>
    </xf>
    <xf numFmtId="0" fontId="12" fillId="0" borderId="33" xfId="32" applyBorder="1" applyAlignment="1" applyProtection="1">
      <alignment horizontal="center"/>
      <protection hidden="1"/>
    </xf>
    <xf numFmtId="0" fontId="12" fillId="25" borderId="41" xfId="32" applyFill="1" applyBorder="1" applyAlignment="1" applyProtection="1">
      <alignment horizontal="center"/>
      <protection locked="0"/>
    </xf>
    <xf numFmtId="0" fontId="12" fillId="25" borderId="37" xfId="32" applyFill="1" applyBorder="1" applyAlignment="1" applyProtection="1">
      <alignment horizontal="center"/>
      <protection locked="0"/>
    </xf>
    <xf numFmtId="0" fontId="12" fillId="25" borderId="42" xfId="32" applyFill="1" applyBorder="1" applyAlignment="1" applyProtection="1">
      <alignment horizontal="center"/>
      <protection locked="0"/>
    </xf>
    <xf numFmtId="0" fontId="12" fillId="25" borderId="12" xfId="32" applyFill="1" applyBorder="1" applyAlignment="1" applyProtection="1">
      <alignment horizontal="center"/>
      <protection locked="0"/>
    </xf>
    <xf numFmtId="0" fontId="12" fillId="25" borderId="17" xfId="32" applyFill="1" applyBorder="1" applyAlignment="1" applyProtection="1">
      <alignment horizontal="center"/>
      <protection locked="0"/>
    </xf>
    <xf numFmtId="0" fontId="12" fillId="25" borderId="30" xfId="32" applyFill="1" applyBorder="1" applyAlignment="1" applyProtection="1">
      <alignment horizontal="center"/>
      <protection locked="0"/>
    </xf>
    <xf numFmtId="0" fontId="10" fillId="0" borderId="14" xfId="32" applyFont="1" applyFill="1" applyBorder="1" applyAlignment="1" applyProtection="1">
      <alignment horizontal="center" vertical="center"/>
      <protection hidden="1"/>
    </xf>
    <xf numFmtId="0" fontId="10" fillId="0" borderId="36" xfId="32" applyFont="1" applyFill="1" applyBorder="1" applyAlignment="1" applyProtection="1">
      <alignment horizontal="center" vertical="center"/>
      <protection hidden="1"/>
    </xf>
    <xf numFmtId="0" fontId="1" fillId="25" borderId="12" xfId="32" applyFont="1" applyFill="1" applyBorder="1" applyAlignment="1" applyProtection="1">
      <alignment horizontal="left"/>
      <protection locked="0"/>
    </xf>
    <xf numFmtId="0" fontId="12" fillId="25" borderId="17" xfId="32" applyFill="1" applyBorder="1" applyAlignment="1" applyProtection="1">
      <alignment horizontal="left"/>
      <protection locked="0"/>
    </xf>
    <xf numFmtId="0" fontId="12" fillId="25" borderId="30" xfId="32" applyFill="1" applyBorder="1" applyAlignment="1" applyProtection="1">
      <alignment horizontal="left"/>
      <protection locked="0"/>
    </xf>
    <xf numFmtId="0" fontId="20" fillId="0" borderId="45" xfId="32" applyFont="1" applyBorder="1" applyAlignment="1" applyProtection="1">
      <alignment horizontal="left"/>
      <protection hidden="1"/>
    </xf>
    <xf numFmtId="0" fontId="20" fillId="0" borderId="35" xfId="32" applyFont="1" applyBorder="1" applyAlignment="1" applyProtection="1">
      <alignment horizontal="left"/>
      <protection hidden="1"/>
    </xf>
    <xf numFmtId="0" fontId="20" fillId="0" borderId="46" xfId="32" applyFont="1" applyBorder="1" applyAlignment="1" applyProtection="1">
      <alignment horizontal="left"/>
      <protection hidden="1"/>
    </xf>
    <xf numFmtId="0" fontId="23" fillId="0" borderId="14" xfId="32" applyNumberFormat="1" applyFont="1" applyFill="1" applyBorder="1" applyAlignment="1" applyProtection="1">
      <alignment horizontal="center" vertical="center"/>
      <protection hidden="1"/>
    </xf>
    <xf numFmtId="0" fontId="23" fillId="0" borderId="26" xfId="32" applyNumberFormat="1" applyFont="1" applyFill="1" applyBorder="1" applyAlignment="1" applyProtection="1">
      <alignment horizontal="center" vertical="center"/>
      <protection hidden="1"/>
    </xf>
    <xf numFmtId="0" fontId="11" fillId="0" borderId="32" xfId="32" applyFont="1" applyBorder="1" applyAlignment="1" applyProtection="1">
      <alignment horizontal="justify" vertical="center"/>
      <protection hidden="1"/>
    </xf>
    <xf numFmtId="0" fontId="1" fillId="0" borderId="34" xfId="0" applyFont="1" applyBorder="1" applyAlignment="1" applyProtection="1">
      <alignment vertical="center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1" fillId="0" borderId="31" xfId="0" applyFont="1" applyBorder="1" applyAlignment="1" applyProtection="1">
      <alignment vertical="center"/>
      <protection hidden="1"/>
    </xf>
    <xf numFmtId="0" fontId="23" fillId="0" borderId="14" xfId="32" applyFont="1" applyBorder="1" applyAlignment="1" applyProtection="1">
      <alignment horizontal="center" vertical="center"/>
      <protection hidden="1"/>
    </xf>
    <xf numFmtId="0" fontId="23" fillId="0" borderId="26" xfId="32" applyFont="1" applyBorder="1" applyAlignment="1" applyProtection="1">
      <alignment horizontal="center" vertical="center"/>
      <protection hidden="1"/>
    </xf>
    <xf numFmtId="0" fontId="23" fillId="0" borderId="29" xfId="32" applyFont="1" applyBorder="1" applyAlignment="1" applyProtection="1">
      <alignment horizontal="center" vertical="center"/>
      <protection hidden="1"/>
    </xf>
    <xf numFmtId="0" fontId="23" fillId="0" borderId="21" xfId="32" applyFont="1" applyBorder="1" applyAlignment="1" applyProtection="1">
      <alignment horizontal="center" vertical="center"/>
      <protection hidden="1"/>
    </xf>
    <xf numFmtId="0" fontId="63" fillId="0" borderId="0" xfId="32" applyFont="1" applyFill="1" applyBorder="1" applyAlignment="1" applyProtection="1">
      <alignment horizontal="center" vertical="center"/>
      <protection hidden="1"/>
    </xf>
    <xf numFmtId="0" fontId="10" fillId="0" borderId="0" xfId="32" applyFont="1" applyFill="1" applyBorder="1" applyAlignment="1" applyProtection="1">
      <alignment horizontal="center"/>
      <protection hidden="1"/>
    </xf>
    <xf numFmtId="0" fontId="68" fillId="0" borderId="0" xfId="32" applyFont="1" applyBorder="1" applyAlignment="1" applyProtection="1">
      <alignment horizontal="center" vertical="center"/>
      <protection hidden="1"/>
    </xf>
    <xf numFmtId="0" fontId="68" fillId="0" borderId="19" xfId="32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23" fillId="0" borderId="47" xfId="32" applyFont="1" applyBorder="1" applyAlignment="1" applyProtection="1">
      <alignment horizontal="center" vertical="center"/>
      <protection hidden="1"/>
    </xf>
    <xf numFmtId="0" fontId="23" fillId="0" borderId="10" xfId="32" applyFont="1" applyBorder="1" applyAlignment="1" applyProtection="1">
      <alignment horizontal="center" vertical="center"/>
      <protection hidden="1"/>
    </xf>
    <xf numFmtId="0" fontId="23" fillId="0" borderId="20" xfId="32" applyFont="1" applyBorder="1" applyAlignment="1" applyProtection="1">
      <alignment horizontal="center" vertical="center"/>
      <protection hidden="1"/>
    </xf>
    <xf numFmtId="0" fontId="23" fillId="0" borderId="33" xfId="32" applyFont="1" applyBorder="1" applyAlignment="1" applyProtection="1">
      <alignment horizontal="center" vertical="center"/>
      <protection hidden="1"/>
    </xf>
    <xf numFmtId="0" fontId="23" fillId="0" borderId="34" xfId="32" applyFont="1" applyBorder="1" applyAlignment="1" applyProtection="1">
      <alignment horizontal="center" vertical="center"/>
      <protection hidden="1"/>
    </xf>
    <xf numFmtId="0" fontId="23" fillId="0" borderId="0" xfId="32" applyFont="1" applyBorder="1" applyAlignment="1" applyProtection="1">
      <alignment horizontal="center" vertical="center"/>
      <protection hidden="1"/>
    </xf>
    <xf numFmtId="0" fontId="23" fillId="0" borderId="19" xfId="32" applyFont="1" applyBorder="1" applyAlignment="1" applyProtection="1">
      <alignment horizontal="center" vertical="center"/>
      <protection hidden="1"/>
    </xf>
    <xf numFmtId="0" fontId="23" fillId="0" borderId="31" xfId="32" applyFont="1" applyBorder="1" applyAlignment="1" applyProtection="1">
      <alignment horizontal="center" vertical="center"/>
      <protection hidden="1"/>
    </xf>
    <xf numFmtId="0" fontId="67" fillId="0" borderId="0" xfId="32" applyFont="1" applyBorder="1" applyAlignment="1" applyProtection="1">
      <alignment horizontal="center" vertical="center"/>
      <protection hidden="1"/>
    </xf>
    <xf numFmtId="0" fontId="12" fillId="0" borderId="0" xfId="32" applyBorder="1" applyAlignment="1" applyProtection="1">
      <alignment horizontal="center"/>
      <protection hidden="1"/>
    </xf>
    <xf numFmtId="0" fontId="10" fillId="0" borderId="24" xfId="32" applyFont="1" applyFill="1" applyBorder="1" applyAlignment="1" applyProtection="1">
      <alignment horizontal="center" vertical="center"/>
      <protection hidden="1"/>
    </xf>
    <xf numFmtId="0" fontId="10" fillId="0" borderId="38" xfId="32" applyFont="1" applyFill="1" applyBorder="1" applyAlignment="1" applyProtection="1">
      <alignment horizontal="center" vertical="center"/>
      <protection hidden="1"/>
    </xf>
    <xf numFmtId="0" fontId="10" fillId="25" borderId="15" xfId="32" applyFont="1" applyFill="1" applyBorder="1" applyAlignment="1" applyProtection="1">
      <alignment horizontal="center" vertical="center"/>
      <protection locked="0"/>
    </xf>
    <xf numFmtId="0" fontId="10" fillId="25" borderId="27" xfId="32" applyFont="1" applyFill="1" applyBorder="1" applyAlignment="1" applyProtection="1">
      <alignment horizontal="center" vertical="center"/>
      <protection locked="0"/>
    </xf>
    <xf numFmtId="0" fontId="15" fillId="0" borderId="13" xfId="32" applyFont="1" applyFill="1" applyBorder="1" applyAlignment="1" applyProtection="1">
      <alignment horizontal="left" vertical="center"/>
      <protection hidden="1"/>
    </xf>
    <xf numFmtId="0" fontId="15" fillId="0" borderId="28" xfId="32" applyFont="1" applyFill="1" applyBorder="1" applyAlignment="1" applyProtection="1">
      <alignment horizontal="left" vertical="center"/>
      <protection hidden="1"/>
    </xf>
    <xf numFmtId="0" fontId="12" fillId="0" borderId="0" xfId="32" applyFill="1" applyBorder="1" applyAlignment="1" applyProtection="1">
      <alignment horizontal="center"/>
      <protection hidden="1"/>
    </xf>
    <xf numFmtId="0" fontId="17" fillId="0" borderId="0" xfId="32" applyFont="1" applyFill="1" applyBorder="1" applyAlignment="1" applyProtection="1">
      <alignment horizontal="center" vertical="top"/>
      <protection hidden="1"/>
    </xf>
    <xf numFmtId="0" fontId="20" fillId="0" borderId="0" xfId="32" applyFont="1" applyFill="1" applyBorder="1" applyAlignment="1" applyProtection="1">
      <alignment horizontal="center"/>
      <protection hidden="1"/>
    </xf>
    <xf numFmtId="0" fontId="1" fillId="0" borderId="23" xfId="32" applyFont="1" applyFill="1" applyBorder="1" applyAlignment="1" applyProtection="1">
      <alignment horizontal="center" vertical="center"/>
      <protection hidden="1"/>
    </xf>
    <xf numFmtId="0" fontId="1" fillId="0" borderId="49" xfId="32" applyFont="1" applyFill="1" applyBorder="1" applyAlignment="1" applyProtection="1">
      <alignment horizontal="center" vertical="center"/>
      <protection hidden="1"/>
    </xf>
    <xf numFmtId="0" fontId="1" fillId="0" borderId="40" xfId="32" applyFont="1" applyFill="1" applyBorder="1" applyAlignment="1" applyProtection="1">
      <alignment horizontal="center" vertical="center"/>
      <protection hidden="1"/>
    </xf>
    <xf numFmtId="0" fontId="10" fillId="0" borderId="49" xfId="32" applyFont="1" applyFill="1" applyBorder="1" applyAlignment="1" applyProtection="1">
      <alignment horizontal="center"/>
      <protection hidden="1"/>
    </xf>
    <xf numFmtId="0" fontId="73" fillId="0" borderId="0" xfId="0" applyFont="1" applyFill="1" applyBorder="1" applyAlignment="1" applyProtection="1">
      <alignment horizontal="center"/>
      <protection hidden="1"/>
    </xf>
    <xf numFmtId="0" fontId="73" fillId="0" borderId="0" xfId="0" applyFont="1" applyFill="1" applyBorder="1" applyAlignment="1" applyProtection="1">
      <alignment horizontal="center" vertical="top"/>
      <protection hidden="1"/>
    </xf>
    <xf numFmtId="2" fontId="15" fillId="0" borderId="0" xfId="32" applyNumberFormat="1" applyFont="1" applyFill="1" applyBorder="1" applyAlignment="1" applyProtection="1">
      <alignment vertical="center"/>
      <protection hidden="1"/>
    </xf>
    <xf numFmtId="0" fontId="15" fillId="0" borderId="36" xfId="32" applyFont="1" applyFill="1" applyBorder="1" applyAlignment="1" applyProtection="1">
      <alignment vertical="center"/>
      <protection hidden="1"/>
    </xf>
    <xf numFmtId="1" fontId="15" fillId="0" borderId="36" xfId="32" applyNumberFormat="1" applyFont="1" applyFill="1" applyBorder="1" applyAlignment="1" applyProtection="1">
      <alignment horizontal="left" vertical="center"/>
      <protection hidden="1"/>
    </xf>
    <xf numFmtId="0" fontId="6" fillId="0" borderId="0" xfId="32" applyFont="1" applyFill="1" applyBorder="1" applyAlignment="1" applyProtection="1">
      <alignment horizontal="center" vertical="center"/>
      <protection hidden="1"/>
    </xf>
    <xf numFmtId="0" fontId="12" fillId="0" borderId="0" xfId="32" applyFill="1" applyBorder="1" applyAlignment="1" applyProtection="1">
      <alignment horizontal="left" vertical="center"/>
      <protection hidden="1"/>
    </xf>
    <xf numFmtId="0" fontId="17" fillId="0" borderId="0" xfId="32" applyFont="1" applyFill="1" applyBorder="1" applyAlignment="1" applyProtection="1">
      <alignment horizontal="center"/>
      <protection hidden="1"/>
    </xf>
    <xf numFmtId="0" fontId="64" fillId="0" borderId="0" xfId="32" applyFont="1" applyFill="1" applyBorder="1" applyAlignment="1" applyProtection="1">
      <alignment horizontal="center" vertical="center"/>
      <protection hidden="1"/>
    </xf>
    <xf numFmtId="0" fontId="64" fillId="0" borderId="36" xfId="32" applyFont="1" applyFill="1" applyBorder="1" applyAlignment="1" applyProtection="1">
      <alignment horizontal="center" vertical="center"/>
      <protection hidden="1"/>
    </xf>
    <xf numFmtId="0" fontId="62" fillId="0" borderId="0" xfId="32" applyFont="1" applyFill="1" applyBorder="1" applyAlignment="1" applyProtection="1">
      <alignment horizontal="center" vertical="center"/>
      <protection hidden="1"/>
    </xf>
    <xf numFmtId="0" fontId="10" fillId="0" borderId="0" xfId="32" applyFont="1" applyFill="1" applyBorder="1" applyAlignment="1" applyProtection="1">
      <alignment horizontal="center" vertical="top"/>
      <protection hidden="1"/>
    </xf>
    <xf numFmtId="0" fontId="10" fillId="0" borderId="38" xfId="32" applyFont="1" applyFill="1" applyBorder="1" applyAlignment="1" applyProtection="1">
      <alignment horizontal="center" vertical="top"/>
      <protection hidden="1"/>
    </xf>
    <xf numFmtId="0" fontId="70" fillId="0" borderId="0" xfId="32" applyFont="1" applyFill="1" applyBorder="1" applyAlignment="1" applyProtection="1">
      <alignment horizontal="right" vertical="center"/>
      <protection hidden="1"/>
    </xf>
    <xf numFmtId="0" fontId="70" fillId="0" borderId="36" xfId="32" applyFont="1" applyFill="1" applyBorder="1" applyAlignment="1" applyProtection="1">
      <alignment horizontal="right" vertical="center"/>
      <protection hidden="1"/>
    </xf>
    <xf numFmtId="0" fontId="70" fillId="0" borderId="0" xfId="32" applyFont="1" applyFill="1" applyBorder="1" applyAlignment="1" applyProtection="1">
      <alignment horizontal="center" vertical="center"/>
      <protection hidden="1"/>
    </xf>
    <xf numFmtId="0" fontId="70" fillId="0" borderId="36" xfId="32" applyFont="1" applyFill="1" applyBorder="1" applyAlignment="1" applyProtection="1">
      <alignment horizontal="center" vertical="center"/>
      <protection hidden="1"/>
    </xf>
    <xf numFmtId="0" fontId="21" fillId="0" borderId="0" xfId="32" applyFont="1" applyFill="1" applyBorder="1" applyAlignment="1" applyProtection="1">
      <alignment horizontal="left" vertical="center"/>
      <protection hidden="1"/>
    </xf>
    <xf numFmtId="0" fontId="11" fillId="0" borderId="0" xfId="32" applyFont="1" applyFill="1" applyBorder="1" applyAlignment="1" applyProtection="1">
      <alignment horizontal="right" vertical="center"/>
      <protection hidden="1"/>
    </xf>
    <xf numFmtId="0" fontId="15" fillId="0" borderId="36" xfId="32" applyFont="1" applyFill="1" applyBorder="1" applyAlignment="1" applyProtection="1">
      <alignment horizontal="center" vertical="center"/>
      <protection hidden="1"/>
    </xf>
    <xf numFmtId="0" fontId="5" fillId="0" borderId="0" xfId="32" applyFont="1" applyFill="1" applyBorder="1" applyAlignment="1" applyProtection="1">
      <alignment horizontal="center" vertical="center"/>
      <protection hidden="1"/>
    </xf>
    <xf numFmtId="0" fontId="73" fillId="0" borderId="0" xfId="0" applyFont="1" applyFill="1" applyBorder="1" applyAlignment="1" applyProtection="1">
      <protection hidden="1"/>
    </xf>
    <xf numFmtId="0" fontId="66" fillId="0" borderId="0" xfId="32" applyFont="1" applyFill="1" applyBorder="1" applyAlignment="1" applyProtection="1">
      <alignment horizontal="center" vertical="center"/>
      <protection hidden="1"/>
    </xf>
    <xf numFmtId="0" fontId="15" fillId="0" borderId="0" xfId="32" applyFont="1" applyFill="1" applyBorder="1" applyAlignment="1" applyProtection="1">
      <alignment vertical="center"/>
      <protection hidden="1"/>
    </xf>
    <xf numFmtId="3" fontId="15" fillId="0" borderId="0" xfId="32" applyNumberFormat="1" applyFont="1" applyFill="1" applyBorder="1" applyAlignment="1" applyProtection="1">
      <alignment horizontal="left" vertical="center"/>
      <protection hidden="1"/>
    </xf>
    <xf numFmtId="0" fontId="31" fillId="0" borderId="0" xfId="32" applyFont="1" applyFill="1" applyBorder="1" applyAlignment="1" applyProtection="1">
      <alignment horizontal="center" wrapText="1"/>
      <protection hidden="1"/>
    </xf>
    <xf numFmtId="0" fontId="1" fillId="0" borderId="0" xfId="32" applyFont="1" applyFill="1" applyBorder="1" applyAlignment="1" applyProtection="1">
      <alignment horizontal="left" vertical="center" wrapText="1"/>
      <protection hidden="1"/>
    </xf>
    <xf numFmtId="0" fontId="76" fillId="0" borderId="0" xfId="32" applyFont="1" applyFill="1" applyBorder="1" applyAlignment="1" applyProtection="1">
      <alignment horizontal="center" vertical="center"/>
      <protection hidden="1"/>
    </xf>
    <xf numFmtId="0" fontId="12" fillId="0" borderId="0" xfId="32" applyFont="1" applyFill="1" applyBorder="1" applyAlignment="1" applyProtection="1">
      <alignment horizontal="right" vertical="center" wrapText="1"/>
      <protection hidden="1"/>
    </xf>
    <xf numFmtId="0" fontId="1" fillId="28" borderId="17" xfId="32" applyNumberFormat="1" applyFont="1" applyFill="1" applyBorder="1" applyAlignment="1" applyProtection="1">
      <alignment horizontal="center" vertical="center"/>
      <protection locked="0"/>
    </xf>
    <xf numFmtId="49" fontId="1" fillId="28" borderId="25" xfId="32" applyNumberFormat="1" applyFont="1" applyFill="1" applyBorder="1" applyAlignment="1" applyProtection="1">
      <alignment horizontal="center" vertical="center"/>
      <protection locked="0"/>
    </xf>
    <xf numFmtId="2" fontId="0" fillId="28" borderId="27" xfId="0" applyNumberFormat="1" applyFill="1" applyBorder="1" applyAlignment="1" applyProtection="1">
      <alignment horizontal="center" vertical="center"/>
      <protection hidden="1"/>
    </xf>
    <xf numFmtId="3" fontId="13" fillId="28" borderId="12" xfId="32" applyNumberFormat="1" applyFont="1" applyFill="1" applyBorder="1" applyAlignment="1" applyProtection="1">
      <alignment horizontal="center" vertical="center"/>
      <protection locked="0"/>
    </xf>
    <xf numFmtId="3" fontId="13" fillId="28" borderId="30" xfId="32" applyNumberFormat="1" applyFont="1" applyFill="1" applyBorder="1" applyAlignment="1" applyProtection="1">
      <alignment horizontal="center" vertical="center"/>
      <protection locked="0"/>
    </xf>
    <xf numFmtId="3" fontId="13" fillId="28" borderId="41" xfId="32" applyNumberFormat="1" applyFont="1" applyFill="1" applyBorder="1" applyAlignment="1" applyProtection="1">
      <alignment horizontal="center" vertical="center"/>
      <protection locked="0"/>
    </xf>
    <xf numFmtId="3" fontId="13" fillId="28" borderId="42" xfId="32" applyNumberFormat="1" applyFont="1" applyFill="1" applyBorder="1" applyAlignment="1" applyProtection="1">
      <alignment horizontal="center" vertical="center"/>
      <protection locked="0"/>
    </xf>
    <xf numFmtId="3" fontId="13" fillId="28" borderId="14" xfId="32" applyNumberFormat="1" applyFont="1" applyFill="1" applyBorder="1" applyAlignment="1" applyProtection="1">
      <alignment horizontal="center" vertical="center"/>
      <protection locked="0"/>
    </xf>
    <xf numFmtId="3" fontId="6" fillId="28" borderId="50" xfId="32" applyNumberFormat="1" applyFont="1" applyFill="1" applyBorder="1" applyAlignment="1" applyProtection="1">
      <alignment horizontal="center" vertical="center"/>
      <protection locked="0"/>
    </xf>
    <xf numFmtId="3" fontId="13" fillId="28" borderId="50" xfId="32" applyNumberFormat="1" applyFont="1" applyFill="1" applyBorder="1" applyAlignment="1" applyProtection="1">
      <alignment horizontal="center" vertical="center"/>
      <protection locked="0"/>
    </xf>
    <xf numFmtId="3" fontId="13" fillId="28" borderId="52" xfId="32" applyNumberFormat="1" applyFont="1" applyFill="1" applyBorder="1" applyAlignment="1" applyProtection="1">
      <alignment horizontal="center" vertical="center"/>
      <protection locked="0"/>
    </xf>
    <xf numFmtId="3" fontId="13" fillId="28" borderId="12" xfId="32" applyNumberFormat="1" applyFont="1" applyFill="1" applyBorder="1" applyAlignment="1" applyProtection="1">
      <alignment horizontal="center" vertical="center"/>
      <protection locked="0"/>
    </xf>
    <xf numFmtId="3" fontId="6" fillId="28" borderId="52" xfId="32" applyNumberFormat="1" applyFont="1" applyFill="1" applyBorder="1" applyAlignment="1" applyProtection="1">
      <alignment horizontal="center" vertical="center"/>
      <protection locked="0"/>
    </xf>
    <xf numFmtId="3" fontId="13" fillId="28" borderId="41" xfId="32" applyNumberFormat="1" applyFont="1" applyFill="1" applyBorder="1" applyAlignment="1" applyProtection="1">
      <alignment horizontal="center" vertical="center"/>
      <protection locked="0"/>
    </xf>
    <xf numFmtId="3" fontId="13" fillId="28" borderId="53" xfId="32" applyNumberFormat="1" applyFont="1" applyFill="1" applyBorder="1" applyAlignment="1" applyProtection="1">
      <alignment horizontal="center" vertical="center"/>
      <protection locked="0"/>
    </xf>
    <xf numFmtId="3" fontId="13" fillId="28" borderId="16" xfId="32" applyNumberFormat="1" applyFont="1" applyFill="1" applyBorder="1" applyAlignment="1" applyProtection="1">
      <alignment horizontal="center" vertical="center"/>
      <protection locked="0"/>
    </xf>
    <xf numFmtId="3" fontId="13" fillId="28" borderId="51" xfId="32" applyNumberFormat="1" applyFont="1" applyFill="1" applyBorder="1" applyAlignment="1" applyProtection="1">
      <alignment horizontal="center" vertical="center"/>
      <protection locked="0"/>
    </xf>
    <xf numFmtId="0" fontId="6" fillId="28" borderId="36" xfId="32" applyFont="1" applyFill="1" applyBorder="1" applyAlignment="1" applyProtection="1">
      <alignment horizontal="center" vertical="center"/>
      <protection locked="0"/>
    </xf>
    <xf numFmtId="1" fontId="1" fillId="28" borderId="24" xfId="32" applyNumberFormat="1" applyFont="1" applyFill="1" applyBorder="1" applyAlignment="1" applyProtection="1">
      <alignment horizontal="center" vertical="center"/>
      <protection hidden="1"/>
    </xf>
    <xf numFmtId="166" fontId="12" fillId="28" borderId="0" xfId="32" applyNumberFormat="1" applyFill="1" applyBorder="1" applyAlignment="1" applyProtection="1">
      <alignment horizontal="center" vertical="center"/>
      <protection hidden="1"/>
    </xf>
    <xf numFmtId="166" fontId="1" fillId="28" borderId="0" xfId="32" applyNumberFormat="1" applyFont="1" applyFill="1" applyBorder="1" applyAlignment="1" applyProtection="1">
      <alignment horizontal="center" vertical="center"/>
      <protection hidden="1"/>
    </xf>
    <xf numFmtId="1" fontId="12" fillId="28" borderId="0" xfId="32" applyNumberFormat="1" applyFill="1" applyBorder="1" applyAlignment="1" applyProtection="1">
      <alignment horizontal="center" vertical="center"/>
      <protection hidden="1"/>
    </xf>
    <xf numFmtId="1" fontId="1" fillId="28" borderId="15" xfId="32" applyNumberFormat="1" applyFont="1" applyFill="1" applyBorder="1" applyAlignment="1" applyProtection="1">
      <alignment horizontal="center" vertical="center"/>
      <protection hidden="1"/>
    </xf>
    <xf numFmtId="1" fontId="12" fillId="28" borderId="36" xfId="32" applyNumberFormat="1" applyFill="1" applyBorder="1" applyAlignment="1" applyProtection="1">
      <alignment horizontal="center" vertical="center"/>
      <protection hidden="1"/>
    </xf>
    <xf numFmtId="166" fontId="1" fillId="28" borderId="36" xfId="32" applyNumberFormat="1" applyFont="1" applyFill="1" applyBorder="1" applyAlignment="1" applyProtection="1">
      <alignment horizontal="center" vertical="center"/>
      <protection hidden="1"/>
    </xf>
    <xf numFmtId="165" fontId="12" fillId="28" borderId="38" xfId="32" applyNumberFormat="1" applyFill="1" applyBorder="1" applyAlignment="1" applyProtection="1">
      <alignment horizontal="center" vertical="center"/>
      <protection hidden="1"/>
    </xf>
    <xf numFmtId="165" fontId="12" fillId="28" borderId="27" xfId="32" applyNumberFormat="1" applyFill="1" applyBorder="1" applyAlignment="1" applyProtection="1">
      <alignment horizontal="center" vertical="center"/>
      <protection hidden="1"/>
    </xf>
    <xf numFmtId="0" fontId="94" fillId="0" borderId="0" xfId="32" applyFont="1" applyFill="1" applyBorder="1" applyAlignment="1" applyProtection="1">
      <alignment horizontal="left" vertical="center"/>
      <protection hidden="1"/>
    </xf>
  </cellXfs>
  <cellStyles count="44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eutro" xfId="31" builtinId="28" customBuiltin="1"/>
    <cellStyle name="Normal" xfId="0" builtinId="0"/>
    <cellStyle name="Normal 2" xfId="32" xr:uid="{00000000-0005-0000-0000-000020000000}"/>
    <cellStyle name="Normal 3" xfId="43" xr:uid="{00000000-0005-0000-0000-000021000000}"/>
    <cellStyle name="Nota" xfId="33" builtinId="10" customBuiltin="1"/>
    <cellStyle name="Ruim" xfId="30" builtinId="27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fgColor auto="1"/>
          <bgColor rgb="FF5FF62A"/>
        </patternFill>
      </fill>
    </dxf>
    <dxf>
      <font>
        <b/>
        <i/>
      </font>
      <fill>
        <patternFill>
          <fgColor rgb="FFFFFF00"/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Erro x Incerteza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'1 a 90000'!$G$35:$G$45</c:f>
              <c:numCache>
                <c:formatCode>0.0</c:formatCode>
                <c:ptCount val="11"/>
                <c:pt idx="0">
                  <c:v>-9.9999999999998757E-2</c:v>
                </c:pt>
                <c:pt idx="1">
                  <c:v>-0.10000000000007958</c:v>
                </c:pt>
                <c:pt idx="2">
                  <c:v>-6.6666666666606034E-2</c:v>
                </c:pt>
                <c:pt idx="3">
                  <c:v>-0.33333333333325754</c:v>
                </c:pt>
                <c:pt idx="4">
                  <c:v>-1</c:v>
                </c:pt>
                <c:pt idx="5">
                  <c:v>-1</c:v>
                </c:pt>
                <c:pt idx="6">
                  <c:v>-1.3333333333339397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1-48EC-B805-CDF29FBE4BFF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 a 90000'!$I$35:$I$45</c:f>
              <c:numCache>
                <c:formatCode>0.0</c:formatCode>
                <c:ptCount val="11"/>
                <c:pt idx="0">
                  <c:v>0.30667622354922774</c:v>
                </c:pt>
                <c:pt idx="1">
                  <c:v>0.30667622354922774</c:v>
                </c:pt>
                <c:pt idx="2">
                  <c:v>0.33440706312546958</c:v>
                </c:pt>
                <c:pt idx="3">
                  <c:v>0.78879322419431352</c:v>
                </c:pt>
                <c:pt idx="4">
                  <c:v>0.43387821573618551</c:v>
                </c:pt>
                <c:pt idx="5">
                  <c:v>0.43387821573618551</c:v>
                </c:pt>
                <c:pt idx="6">
                  <c:v>1.4200098886515522</c:v>
                </c:pt>
                <c:pt idx="7">
                  <c:v>0.5797847066717231</c:v>
                </c:pt>
                <c:pt idx="8">
                  <c:v>0.81618031469180619</c:v>
                </c:pt>
                <c:pt idx="9">
                  <c:v>0.81618031469180619</c:v>
                </c:pt>
                <c:pt idx="10">
                  <c:v>0.99305100880590014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1-48EC-B805-CDF29FBE4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273928"/>
        <c:axId val="237274320"/>
      </c:lineChart>
      <c:catAx>
        <c:axId val="237273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7274320"/>
        <c:crosses val="autoZero"/>
        <c:auto val="1"/>
        <c:lblAlgn val="ctr"/>
        <c:lblOffset val="100"/>
        <c:noMultiLvlLbl val="0"/>
      </c:catAx>
      <c:valAx>
        <c:axId val="23727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7273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2" dropStyle="combo" dx="31" fmlaLink="'1 a 90000'!$AD$3" fmlaRange="'1 a 90000'!$AE$3:$AE$4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19050</xdr:rowOff>
    </xdr:from>
    <xdr:to>
      <xdr:col>2</xdr:col>
      <xdr:colOff>0</xdr:colOff>
      <xdr:row>1</xdr:row>
      <xdr:rowOff>180975</xdr:rowOff>
    </xdr:to>
    <xdr:pic>
      <xdr:nvPicPr>
        <xdr:cNvPr id="362702" name="Picture 3">
          <a:extLst>
            <a:ext uri="{FF2B5EF4-FFF2-40B4-BE49-F238E27FC236}">
              <a16:creationId xmlns:a16="http://schemas.microsoft.com/office/drawing/2014/main" id="{00000000-0008-0000-0000-0000CE88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1266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16</xdr:row>
          <xdr:rowOff>19050</xdr:rowOff>
        </xdr:from>
        <xdr:to>
          <xdr:col>4</xdr:col>
          <xdr:colOff>374650</xdr:colOff>
          <xdr:row>17</xdr:row>
          <xdr:rowOff>0</xdr:rowOff>
        </xdr:to>
        <xdr:sp macro="" textlink="">
          <xdr:nvSpPr>
            <xdr:cNvPr id="362713" name="Drop-down 217" hidden="1">
              <a:extLst>
                <a:ext uri="{63B3BB69-23CF-44E3-9099-C40C66FF867C}">
                  <a14:compatExt spid="_x0000_s362713"/>
                </a:ext>
                <a:ext uri="{FF2B5EF4-FFF2-40B4-BE49-F238E27FC236}">
                  <a16:creationId xmlns:a16="http://schemas.microsoft.com/office/drawing/2014/main" id="{00000000-0008-0000-0000-0000D988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66676</xdr:rowOff>
    </xdr:from>
    <xdr:to>
      <xdr:col>2</xdr:col>
      <xdr:colOff>495300</xdr:colOff>
      <xdr:row>3</xdr:row>
      <xdr:rowOff>42066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700" y="66676"/>
          <a:ext cx="1168400" cy="781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617959</xdr:colOff>
      <xdr:row>0</xdr:row>
      <xdr:rowOff>38100</xdr:rowOff>
    </xdr:from>
    <xdr:to>
      <xdr:col>11</xdr:col>
      <xdr:colOff>448702</xdr:colOff>
      <xdr:row>2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6670" y="38100"/>
          <a:ext cx="703034" cy="611104"/>
        </a:xfrm>
        <a:prstGeom prst="rect">
          <a:avLst/>
        </a:prstGeom>
      </xdr:spPr>
    </xdr:pic>
    <xdr:clientData/>
  </xdr:twoCellAnchor>
  <xdr:twoCellAnchor>
    <xdr:from>
      <xdr:col>18</xdr:col>
      <xdr:colOff>6350</xdr:colOff>
      <xdr:row>54</xdr:row>
      <xdr:rowOff>92075</xdr:rowOff>
    </xdr:from>
    <xdr:to>
      <xdr:col>23</xdr:col>
      <xdr:colOff>285750</xdr:colOff>
      <xdr:row>68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10</xdr:col>
      <xdr:colOff>609874</xdr:colOff>
      <xdr:row>2</xdr:row>
      <xdr:rowOff>42334</xdr:rowOff>
    </xdr:from>
    <xdr:to>
      <xdr:col>11</xdr:col>
      <xdr:colOff>461970</xdr:colOff>
      <xdr:row>10</xdr:row>
      <xdr:rowOff>29898</xdr:rowOff>
    </xdr:to>
    <xdr:pic>
      <xdr:nvPicPr>
        <xdr:cNvPr id="6" name="Picture 10" descr="CAL 0316 SERTIN PB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7905" y="637647"/>
          <a:ext cx="733159" cy="1190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0"/>
  <sheetViews>
    <sheetView showGridLines="0" tabSelected="1" view="pageBreakPreview" topLeftCell="A5" zoomScale="90" zoomScaleNormal="75" zoomScaleSheetLayoutView="90" workbookViewId="0">
      <selection activeCell="L19" sqref="L19"/>
    </sheetView>
  </sheetViews>
  <sheetFormatPr defaultColWidth="9.1796875" defaultRowHeight="12.5" x14ac:dyDescent="0.25"/>
  <cols>
    <col min="1" max="1" width="11" style="11" customWidth="1"/>
    <col min="2" max="2" width="10.1796875" style="11" customWidth="1"/>
    <col min="3" max="6" width="8.7265625" style="11" customWidth="1"/>
    <col min="7" max="8" width="11.54296875" style="11" customWidth="1"/>
    <col min="9" max="9" width="12.1796875" style="11" customWidth="1"/>
    <col min="10" max="12" width="11.54296875" style="11" customWidth="1"/>
    <col min="13" max="13" width="8.54296875" style="26" customWidth="1"/>
    <col min="14" max="14" width="4.453125" style="26" bestFit="1" customWidth="1"/>
    <col min="15" max="15" width="4.1796875" style="11" bestFit="1" customWidth="1"/>
    <col min="16" max="16" width="8.54296875" style="11" bestFit="1" customWidth="1"/>
    <col min="17" max="17" width="11.54296875" style="12" bestFit="1" customWidth="1"/>
    <col min="18" max="18" width="3.7265625" style="11" bestFit="1" customWidth="1"/>
    <col min="19" max="19" width="11.54296875" style="11" bestFit="1" customWidth="1"/>
    <col min="20" max="20" width="9.1796875" style="11"/>
    <col min="21" max="21" width="4" style="11" customWidth="1"/>
    <col min="22" max="22" width="11.54296875" style="11" customWidth="1"/>
    <col min="23" max="16384" width="9.1796875" style="11"/>
  </cols>
  <sheetData>
    <row r="1" spans="1:17" s="2" customFormat="1" ht="25" x14ac:dyDescent="0.25">
      <c r="A1" s="359" t="s">
        <v>0</v>
      </c>
      <c r="B1" s="359"/>
      <c r="D1" s="3" t="s">
        <v>82</v>
      </c>
      <c r="E1" s="4"/>
      <c r="F1" s="4"/>
      <c r="G1" s="4"/>
      <c r="H1" s="4"/>
      <c r="I1" s="4"/>
      <c r="J1" s="4"/>
      <c r="K1" s="4"/>
      <c r="M1" s="5"/>
      <c r="N1" s="5"/>
      <c r="Q1" s="6"/>
    </row>
    <row r="2" spans="1:17" s="2" customFormat="1" ht="16.5" customHeight="1" x14ac:dyDescent="0.35">
      <c r="A2" s="359"/>
      <c r="B2" s="359"/>
      <c r="C2" s="7"/>
      <c r="D2" s="360" t="s">
        <v>72</v>
      </c>
      <c r="E2" s="360"/>
      <c r="F2" s="360"/>
      <c r="G2" s="360"/>
      <c r="H2" s="360"/>
      <c r="I2" s="360"/>
      <c r="J2" s="360"/>
      <c r="K2" s="360"/>
      <c r="L2" s="368" t="s">
        <v>1</v>
      </c>
      <c r="M2" s="8"/>
      <c r="N2" s="8"/>
      <c r="O2" s="8"/>
      <c r="Q2" s="6"/>
    </row>
    <row r="3" spans="1:17" ht="6" customHeight="1" x14ac:dyDescent="0.35">
      <c r="A3" s="9"/>
      <c r="B3" s="9"/>
      <c r="C3" s="7"/>
      <c r="D3" s="10"/>
      <c r="E3" s="10"/>
      <c r="F3" s="10"/>
      <c r="G3" s="10"/>
      <c r="H3" s="10"/>
      <c r="I3" s="10"/>
      <c r="J3" s="10"/>
      <c r="K3" s="10"/>
      <c r="L3" s="368"/>
      <c r="M3" s="8"/>
      <c r="N3" s="8"/>
      <c r="O3" s="8"/>
    </row>
    <row r="4" spans="1:17" ht="16.5" customHeight="1" x14ac:dyDescent="0.35">
      <c r="A4" s="325"/>
      <c r="B4" s="325"/>
      <c r="C4" s="326"/>
      <c r="D4" s="327"/>
      <c r="E4" s="327"/>
      <c r="F4" s="374" t="s">
        <v>48</v>
      </c>
      <c r="G4" s="374"/>
      <c r="H4" s="327"/>
      <c r="I4" s="327"/>
      <c r="J4" s="327"/>
      <c r="K4" s="327"/>
      <c r="L4" s="368"/>
      <c r="M4" s="8"/>
      <c r="N4" s="8"/>
      <c r="O4" s="8"/>
    </row>
    <row r="5" spans="1:17" ht="3" customHeight="1" x14ac:dyDescent="0.35">
      <c r="A5" s="325"/>
      <c r="B5" s="325"/>
      <c r="C5" s="326"/>
      <c r="D5" s="327"/>
      <c r="E5" s="327"/>
      <c r="F5" s="328"/>
      <c r="G5" s="328"/>
      <c r="H5" s="327"/>
      <c r="I5" s="327"/>
      <c r="J5" s="327"/>
      <c r="K5" s="327"/>
      <c r="L5" s="368"/>
      <c r="M5" s="8"/>
      <c r="N5" s="8"/>
      <c r="O5" s="8"/>
    </row>
    <row r="6" spans="1:17" ht="15" customHeight="1" x14ac:dyDescent="0.25">
      <c r="A6" s="371" t="s">
        <v>76</v>
      </c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68"/>
      <c r="M6" s="8"/>
      <c r="N6" s="8"/>
      <c r="O6" s="8"/>
    </row>
    <row r="7" spans="1:17" ht="6.75" customHeight="1" x14ac:dyDescent="0.25">
      <c r="K7" s="13"/>
      <c r="L7" s="14"/>
      <c r="M7" s="14"/>
      <c r="N7" s="14"/>
      <c r="O7" s="8"/>
    </row>
    <row r="8" spans="1:17" ht="21" customHeight="1" x14ac:dyDescent="0.25">
      <c r="A8" s="369" t="s">
        <v>131</v>
      </c>
      <c r="B8" s="369"/>
      <c r="C8" s="369"/>
      <c r="D8" s="369"/>
      <c r="E8" s="369"/>
      <c r="F8" s="369"/>
      <c r="G8" s="369"/>
      <c r="H8" s="369"/>
      <c r="I8" s="369"/>
      <c r="J8" s="15" t="s">
        <v>62</v>
      </c>
      <c r="K8" s="370" t="s">
        <v>156</v>
      </c>
      <c r="L8" s="370"/>
      <c r="M8" s="16"/>
      <c r="N8" s="16"/>
      <c r="O8" s="8"/>
    </row>
    <row r="9" spans="1:17" ht="6" customHeight="1" thickBot="1" x14ac:dyDescent="0.4">
      <c r="A9" s="9"/>
      <c r="B9" s="17"/>
      <c r="C9" s="17"/>
      <c r="D9" s="18"/>
      <c r="E9" s="18"/>
      <c r="F9" s="18"/>
      <c r="G9" s="18"/>
      <c r="H9" s="17"/>
      <c r="I9" s="19"/>
      <c r="J9" s="20"/>
      <c r="K9" s="20"/>
      <c r="L9" s="14"/>
      <c r="M9" s="14"/>
      <c r="N9" s="14"/>
      <c r="O9" s="14"/>
    </row>
    <row r="10" spans="1:17" s="26" customFormat="1" ht="23.25" customHeight="1" x14ac:dyDescent="0.25">
      <c r="A10" s="21" t="s">
        <v>3</v>
      </c>
      <c r="B10" s="135" t="s">
        <v>157</v>
      </c>
      <c r="C10" s="375" t="s">
        <v>126</v>
      </c>
      <c r="D10" s="376"/>
      <c r="E10" s="376"/>
      <c r="F10" s="376"/>
      <c r="G10" s="376"/>
      <c r="H10" s="136" t="s">
        <v>158</v>
      </c>
      <c r="I10" s="228" t="s">
        <v>4</v>
      </c>
      <c r="J10" s="137">
        <v>44152</v>
      </c>
      <c r="K10" s="22" t="s">
        <v>5</v>
      </c>
      <c r="L10" s="138">
        <v>44152</v>
      </c>
      <c r="M10" s="23"/>
      <c r="N10" s="23"/>
      <c r="O10" s="24"/>
      <c r="P10" s="25" t="s">
        <v>6</v>
      </c>
      <c r="Q10" s="140">
        <v>44162</v>
      </c>
    </row>
    <row r="11" spans="1:17" s="26" customFormat="1" ht="23.25" customHeight="1" x14ac:dyDescent="0.25">
      <c r="A11" s="27" t="s">
        <v>7</v>
      </c>
      <c r="B11" s="366" t="s">
        <v>169</v>
      </c>
      <c r="C11" s="366"/>
      <c r="D11" s="366"/>
      <c r="E11" s="366"/>
      <c r="F11" s="366"/>
      <c r="G11" s="366"/>
      <c r="H11" s="366"/>
      <c r="I11" s="367"/>
      <c r="J11" s="28" t="s">
        <v>8</v>
      </c>
      <c r="K11" s="361" t="s">
        <v>172</v>
      </c>
      <c r="L11" s="363"/>
      <c r="M11" s="29"/>
      <c r="N11" s="29"/>
      <c r="O11" s="30"/>
      <c r="P11" s="25" t="s">
        <v>61</v>
      </c>
      <c r="Q11" s="139">
        <v>0</v>
      </c>
    </row>
    <row r="12" spans="1:17" s="26" customFormat="1" ht="23.25" customHeight="1" x14ac:dyDescent="0.25">
      <c r="A12" s="31" t="s">
        <v>9</v>
      </c>
      <c r="B12" s="361" t="s">
        <v>170</v>
      </c>
      <c r="C12" s="361"/>
      <c r="D12" s="361"/>
      <c r="E12" s="361"/>
      <c r="F12" s="361"/>
      <c r="G12" s="361"/>
      <c r="H12" s="361"/>
      <c r="I12" s="362"/>
      <c r="J12" s="28" t="s">
        <v>47</v>
      </c>
      <c r="K12" s="361" t="s">
        <v>171</v>
      </c>
      <c r="L12" s="363"/>
      <c r="M12" s="29"/>
      <c r="N12" s="29"/>
      <c r="O12" s="30"/>
      <c r="Q12" s="32"/>
    </row>
    <row r="13" spans="1:17" s="26" customFormat="1" ht="23.25" customHeight="1" x14ac:dyDescent="0.25">
      <c r="A13" s="33" t="s">
        <v>10</v>
      </c>
      <c r="B13" s="372" t="s">
        <v>169</v>
      </c>
      <c r="C13" s="372"/>
      <c r="D13" s="372"/>
      <c r="E13" s="372"/>
      <c r="F13" s="372"/>
      <c r="G13" s="372"/>
      <c r="H13" s="372"/>
      <c r="I13" s="373"/>
      <c r="J13" s="34" t="s">
        <v>8</v>
      </c>
      <c r="K13" s="361" t="s">
        <v>172</v>
      </c>
      <c r="L13" s="363"/>
      <c r="M13" s="29"/>
      <c r="N13" s="29"/>
      <c r="O13" s="30"/>
      <c r="Q13" s="32"/>
    </row>
    <row r="14" spans="1:17" s="26" customFormat="1" ht="23.25" customHeight="1" thickBot="1" x14ac:dyDescent="0.3">
      <c r="A14" s="35" t="s">
        <v>9</v>
      </c>
      <c r="B14" s="378" t="s">
        <v>170</v>
      </c>
      <c r="C14" s="378"/>
      <c r="D14" s="378"/>
      <c r="E14" s="378"/>
      <c r="F14" s="378"/>
      <c r="G14" s="378"/>
      <c r="H14" s="378"/>
      <c r="I14" s="379"/>
      <c r="J14" s="36" t="s">
        <v>47</v>
      </c>
      <c r="K14" s="378" t="s">
        <v>171</v>
      </c>
      <c r="L14" s="388"/>
      <c r="M14" s="29"/>
      <c r="N14" s="29"/>
      <c r="O14" s="30"/>
      <c r="Q14" s="32"/>
    </row>
    <row r="15" spans="1:17" s="43" customFormat="1" ht="6" customHeight="1" x14ac:dyDescent="0.25">
      <c r="A15" s="37"/>
      <c r="B15" s="38"/>
      <c r="C15" s="39"/>
      <c r="D15" s="39"/>
      <c r="E15" s="40"/>
      <c r="F15" s="40"/>
      <c r="G15" s="40"/>
      <c r="H15" s="40"/>
      <c r="I15" s="40"/>
      <c r="J15" s="41"/>
      <c r="K15" s="42"/>
      <c r="L15" s="42"/>
      <c r="M15" s="42"/>
      <c r="N15" s="42"/>
      <c r="O15" s="42"/>
      <c r="Q15" s="44"/>
    </row>
    <row r="16" spans="1:17" s="26" customFormat="1" ht="13.5" customHeight="1" thickBot="1" x14ac:dyDescent="0.3">
      <c r="A16" s="377" t="s">
        <v>11</v>
      </c>
      <c r="B16" s="377"/>
      <c r="C16" s="377"/>
      <c r="D16" s="377"/>
      <c r="E16" s="377"/>
      <c r="F16" s="377"/>
      <c r="G16" s="377"/>
      <c r="H16" s="377"/>
      <c r="I16" s="377"/>
      <c r="J16" s="377"/>
      <c r="K16" s="377"/>
      <c r="L16" s="377"/>
      <c r="M16" s="45"/>
      <c r="N16" s="45"/>
      <c r="O16" s="46"/>
      <c r="Q16" s="32"/>
    </row>
    <row r="17" spans="1:22" s="26" customFormat="1" ht="24" customHeight="1" x14ac:dyDescent="0.25">
      <c r="A17" s="386" t="s">
        <v>12</v>
      </c>
      <c r="B17" s="387"/>
      <c r="C17" s="364"/>
      <c r="D17" s="364"/>
      <c r="E17" s="365"/>
      <c r="F17" s="47" t="s">
        <v>65</v>
      </c>
      <c r="G17" s="48" t="s">
        <v>118</v>
      </c>
      <c r="H17" s="495" t="s">
        <v>161</v>
      </c>
      <c r="I17" s="49" t="s">
        <v>66</v>
      </c>
      <c r="J17" s="321" t="s">
        <v>162</v>
      </c>
      <c r="K17" s="50" t="s">
        <v>16</v>
      </c>
      <c r="L17" s="224" t="s">
        <v>134</v>
      </c>
      <c r="M17" s="51"/>
      <c r="Q17" s="32"/>
    </row>
    <row r="18" spans="1:22" s="26" customFormat="1" ht="24" customHeight="1" x14ac:dyDescent="0.25">
      <c r="A18" s="52" t="s">
        <v>14</v>
      </c>
      <c r="C18" s="381" t="s">
        <v>159</v>
      </c>
      <c r="D18" s="382"/>
      <c r="E18" s="225" t="s">
        <v>15</v>
      </c>
      <c r="F18" s="361">
        <v>5243060</v>
      </c>
      <c r="G18" s="361"/>
      <c r="H18" s="226" t="s">
        <v>13</v>
      </c>
      <c r="I18" s="361" t="s">
        <v>163</v>
      </c>
      <c r="J18" s="362"/>
      <c r="K18" s="52" t="s">
        <v>17</v>
      </c>
      <c r="L18" s="478">
        <v>1</v>
      </c>
      <c r="M18" s="53"/>
      <c r="N18" s="53"/>
      <c r="O18" s="54"/>
      <c r="Q18" s="32"/>
    </row>
    <row r="19" spans="1:22" s="61" customFormat="1" ht="24" customHeight="1" thickBot="1" x14ac:dyDescent="0.3">
      <c r="A19" s="55" t="s">
        <v>18</v>
      </c>
      <c r="B19" s="378" t="s">
        <v>160</v>
      </c>
      <c r="C19" s="378"/>
      <c r="D19" s="378"/>
      <c r="E19" s="378"/>
      <c r="F19" s="56" t="s">
        <v>19</v>
      </c>
      <c r="G19" s="385" t="s">
        <v>164</v>
      </c>
      <c r="H19" s="385"/>
      <c r="I19" s="385"/>
      <c r="J19" s="385"/>
      <c r="K19" s="57" t="s">
        <v>78</v>
      </c>
      <c r="L19" s="58" t="str">
        <f>IF(H10="i","IT-018-0","IT-018-1")</f>
        <v>IT-018-0</v>
      </c>
      <c r="M19" s="59"/>
      <c r="N19" s="59"/>
      <c r="O19" s="60"/>
      <c r="Q19" s="62"/>
    </row>
    <row r="20" spans="1:22" s="43" customFormat="1" ht="5.25" customHeight="1" x14ac:dyDescent="0.25">
      <c r="A20" s="63"/>
      <c r="B20" s="63"/>
      <c r="C20" s="64"/>
      <c r="D20" s="65"/>
      <c r="E20" s="37"/>
      <c r="F20" s="66"/>
      <c r="G20" s="67"/>
      <c r="H20" s="67"/>
      <c r="I20" s="37"/>
      <c r="J20" s="68"/>
      <c r="K20" s="68"/>
      <c r="L20" s="68"/>
      <c r="M20" s="68"/>
      <c r="N20" s="68"/>
      <c r="O20" s="68"/>
      <c r="Q20" s="44"/>
    </row>
    <row r="21" spans="1:22" s="26" customFormat="1" ht="16.5" customHeight="1" thickBot="1" x14ac:dyDescent="0.3">
      <c r="A21" s="377" t="s">
        <v>20</v>
      </c>
      <c r="B21" s="377"/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51"/>
      <c r="N21" s="51"/>
      <c r="O21" s="46"/>
      <c r="P21" s="420"/>
      <c r="Q21" s="420"/>
      <c r="R21" s="69"/>
      <c r="S21" s="69"/>
      <c r="T21" s="69"/>
      <c r="U21" s="69"/>
      <c r="V21" s="69"/>
    </row>
    <row r="22" spans="1:22" s="26" customFormat="1" ht="14.25" customHeight="1" x14ac:dyDescent="0.25">
      <c r="A22" s="402" t="s">
        <v>21</v>
      </c>
      <c r="B22" s="403"/>
      <c r="C22" s="383" t="s">
        <v>22</v>
      </c>
      <c r="D22" s="384"/>
      <c r="E22" s="70" t="s">
        <v>73</v>
      </c>
      <c r="F22" s="71" t="s">
        <v>70</v>
      </c>
      <c r="G22" s="436" t="s">
        <v>75</v>
      </c>
      <c r="H22" s="437"/>
      <c r="I22" s="70" t="s">
        <v>23</v>
      </c>
      <c r="J22" s="70" t="s">
        <v>58</v>
      </c>
      <c r="K22" s="72" t="s">
        <v>91</v>
      </c>
      <c r="L22" s="73"/>
      <c r="M22" s="74"/>
      <c r="N22" s="74"/>
      <c r="O22" s="75"/>
      <c r="R22" s="43"/>
      <c r="S22" s="43"/>
      <c r="T22" s="43"/>
      <c r="U22" s="75"/>
      <c r="V22" s="43"/>
    </row>
    <row r="23" spans="1:22" s="78" customFormat="1" ht="20.25" customHeight="1" thickBot="1" x14ac:dyDescent="0.3">
      <c r="A23" s="76" t="s">
        <v>52</v>
      </c>
      <c r="B23" s="141" t="s">
        <v>165</v>
      </c>
      <c r="C23" s="424" t="s">
        <v>173</v>
      </c>
      <c r="D23" s="425"/>
      <c r="E23" s="479" t="s">
        <v>166</v>
      </c>
      <c r="F23" s="77" t="s">
        <v>134</v>
      </c>
      <c r="G23" s="438" t="s">
        <v>167</v>
      </c>
      <c r="H23" s="439"/>
      <c r="I23" s="142" t="s">
        <v>168</v>
      </c>
      <c r="J23" s="143">
        <v>44378</v>
      </c>
      <c r="K23" s="480">
        <f>MIN('1 a 90000'!AO35:AO45)</f>
        <v>0.01</v>
      </c>
      <c r="L23" s="73"/>
      <c r="M23" s="74"/>
      <c r="N23" s="74"/>
      <c r="O23" s="75"/>
      <c r="Q23" s="79"/>
      <c r="R23" s="79"/>
      <c r="S23" s="79"/>
      <c r="T23" s="79"/>
      <c r="U23" s="79"/>
      <c r="V23" s="79"/>
    </row>
    <row r="24" spans="1:22" s="85" customFormat="1" ht="11.25" customHeight="1" thickBot="1" x14ac:dyDescent="0.3">
      <c r="A24" s="80"/>
      <c r="B24" s="81"/>
      <c r="C24" s="81"/>
      <c r="D24" s="81"/>
      <c r="E24" s="81"/>
      <c r="F24" s="81"/>
      <c r="G24" s="82"/>
      <c r="H24" s="82"/>
      <c r="I24" s="81"/>
      <c r="J24" s="83"/>
      <c r="K24" s="84"/>
      <c r="M24" s="43"/>
      <c r="N24" s="43"/>
    </row>
    <row r="25" spans="1:22" ht="21" customHeight="1" thickBot="1" x14ac:dyDescent="0.3">
      <c r="A25" s="412" t="s">
        <v>26</v>
      </c>
      <c r="B25" s="413"/>
      <c r="C25" s="227" t="s">
        <v>59</v>
      </c>
      <c r="D25" s="380" t="s">
        <v>27</v>
      </c>
      <c r="E25" s="380"/>
      <c r="F25" s="144">
        <v>21.9</v>
      </c>
      <c r="G25" s="86" t="s">
        <v>28</v>
      </c>
      <c r="H25" s="380" t="s">
        <v>29</v>
      </c>
      <c r="I25" s="380"/>
      <c r="J25" s="145">
        <v>47</v>
      </c>
      <c r="K25" s="86" t="s">
        <v>25</v>
      </c>
      <c r="L25" s="87"/>
      <c r="M25" s="88"/>
      <c r="N25" s="88"/>
      <c r="O25" s="89"/>
      <c r="P25" s="434"/>
      <c r="Q25" s="434"/>
    </row>
    <row r="26" spans="1:22" ht="21" customHeight="1" thickBot="1" x14ac:dyDescent="0.3">
      <c r="A26" s="414"/>
      <c r="B26" s="415"/>
      <c r="C26" s="227" t="s">
        <v>60</v>
      </c>
      <c r="D26" s="380" t="s">
        <v>27</v>
      </c>
      <c r="E26" s="380"/>
      <c r="F26" s="144">
        <v>22</v>
      </c>
      <c r="G26" s="86" t="s">
        <v>28</v>
      </c>
      <c r="H26" s="380" t="s">
        <v>29</v>
      </c>
      <c r="I26" s="380"/>
      <c r="J26" s="145">
        <v>47</v>
      </c>
      <c r="K26" s="86" t="s">
        <v>25</v>
      </c>
      <c r="L26" s="87"/>
      <c r="M26" s="88"/>
      <c r="N26" s="88"/>
      <c r="O26" s="89"/>
      <c r="P26" s="435"/>
      <c r="Q26" s="435"/>
    </row>
    <row r="27" spans="1:22" ht="4.5" customHeight="1" x14ac:dyDescent="0.25">
      <c r="A27" s="90"/>
      <c r="B27" s="90"/>
      <c r="C27" s="91"/>
      <c r="D27" s="92"/>
      <c r="E27" s="93"/>
      <c r="F27" s="94"/>
      <c r="G27" s="95"/>
      <c r="H27" s="95"/>
      <c r="I27" s="96"/>
      <c r="J27" s="97"/>
      <c r="K27" s="97"/>
      <c r="L27" s="89"/>
      <c r="M27" s="88"/>
      <c r="N27" s="88"/>
      <c r="O27" s="89"/>
      <c r="P27" s="85"/>
      <c r="Q27" s="233"/>
    </row>
    <row r="28" spans="1:22" s="26" customFormat="1" ht="16.5" customHeight="1" thickBot="1" x14ac:dyDescent="0.3">
      <c r="A28" s="98"/>
      <c r="B28" s="98"/>
      <c r="C28" s="98"/>
      <c r="D28" s="422" t="s">
        <v>63</v>
      </c>
      <c r="E28" s="422"/>
      <c r="F28" s="422"/>
      <c r="G28" s="423"/>
      <c r="H28" s="423"/>
      <c r="I28" s="423"/>
      <c r="J28" s="423"/>
      <c r="K28" s="423"/>
      <c r="L28" s="423"/>
      <c r="M28" s="45"/>
      <c r="N28" s="45"/>
      <c r="O28" s="99"/>
      <c r="P28" s="43"/>
      <c r="Q28" s="234"/>
    </row>
    <row r="29" spans="1:22" ht="16.5" customHeight="1" thickBot="1" x14ac:dyDescent="0.35">
      <c r="A29" s="100"/>
      <c r="B29" s="230"/>
      <c r="C29" s="231"/>
      <c r="D29" s="230"/>
      <c r="E29" s="429"/>
      <c r="F29" s="430"/>
      <c r="G29" s="426" t="s">
        <v>45</v>
      </c>
      <c r="H29" s="427"/>
      <c r="I29" s="426" t="s">
        <v>46</v>
      </c>
      <c r="J29" s="427"/>
      <c r="K29" s="426" t="s">
        <v>89</v>
      </c>
      <c r="L29" s="428"/>
      <c r="M29" s="8"/>
      <c r="N29" s="421"/>
      <c r="O29" s="421"/>
      <c r="P29" s="421"/>
      <c r="Q29" s="421"/>
    </row>
    <row r="30" spans="1:22" ht="16.5" customHeight="1" x14ac:dyDescent="0.3">
      <c r="A30" s="101" t="s">
        <v>77</v>
      </c>
      <c r="B30" s="418" t="s">
        <v>113</v>
      </c>
      <c r="C30" s="419"/>
      <c r="D30" s="232"/>
      <c r="E30" s="431"/>
      <c r="F30" s="419"/>
      <c r="G30" s="102" t="s">
        <v>84</v>
      </c>
      <c r="H30" s="103" t="s">
        <v>83</v>
      </c>
      <c r="I30" s="102" t="s">
        <v>84</v>
      </c>
      <c r="J30" s="103" t="s">
        <v>83</v>
      </c>
      <c r="K30" s="102" t="s">
        <v>84</v>
      </c>
      <c r="L30" s="103" t="s">
        <v>83</v>
      </c>
      <c r="M30" s="104"/>
      <c r="N30" s="237"/>
      <c r="O30" s="105"/>
      <c r="P30" s="106"/>
      <c r="Q30" s="238"/>
      <c r="S30" s="355"/>
      <c r="T30" s="355"/>
    </row>
    <row r="31" spans="1:22" ht="14.15" customHeight="1" x14ac:dyDescent="0.25">
      <c r="A31" s="101" t="s">
        <v>36</v>
      </c>
      <c r="B31" s="416" t="s">
        <v>134</v>
      </c>
      <c r="C31" s="417"/>
      <c r="D31" s="241"/>
      <c r="E31" s="431"/>
      <c r="F31" s="419"/>
      <c r="G31" s="410" t="str">
        <f>B31</f>
        <v>RPM</v>
      </c>
      <c r="H31" s="411"/>
      <c r="I31" s="410" t="str">
        <f>B31</f>
        <v>RPM</v>
      </c>
      <c r="J31" s="411"/>
      <c r="K31" s="410" t="str">
        <f>B31</f>
        <v>RPM</v>
      </c>
      <c r="L31" s="411"/>
      <c r="M31" s="8"/>
      <c r="N31" s="239"/>
      <c r="O31" s="223"/>
      <c r="P31" s="223"/>
      <c r="Q31" s="223"/>
      <c r="S31" s="355"/>
      <c r="T31" s="355"/>
    </row>
    <row r="32" spans="1:22" ht="26.25" customHeight="1" x14ac:dyDescent="0.25">
      <c r="A32" s="107">
        <v>1</v>
      </c>
      <c r="B32" s="481">
        <v>6</v>
      </c>
      <c r="C32" s="482"/>
      <c r="D32" s="242"/>
      <c r="E32" s="431"/>
      <c r="F32" s="419"/>
      <c r="G32" s="485">
        <v>5.9</v>
      </c>
      <c r="H32" s="486">
        <v>6</v>
      </c>
      <c r="I32" s="485">
        <v>5.9</v>
      </c>
      <c r="J32" s="487">
        <v>6</v>
      </c>
      <c r="K32" s="485">
        <v>5.9</v>
      </c>
      <c r="L32" s="487">
        <v>6</v>
      </c>
      <c r="M32" s="108"/>
      <c r="N32" s="358"/>
      <c r="O32" s="358"/>
      <c r="P32" s="358"/>
      <c r="Q32" s="240"/>
      <c r="S32" s="355"/>
      <c r="T32" s="355"/>
    </row>
    <row r="33" spans="1:28" ht="26.25" customHeight="1" x14ac:dyDescent="0.25">
      <c r="A33" s="107">
        <f t="shared" ref="A33:A42" si="0">A32+1</f>
        <v>2</v>
      </c>
      <c r="B33" s="481">
        <v>360</v>
      </c>
      <c r="C33" s="482"/>
      <c r="D33" s="242"/>
      <c r="E33" s="431"/>
      <c r="F33" s="419"/>
      <c r="G33" s="485">
        <v>359.9</v>
      </c>
      <c r="H33" s="488">
        <v>360</v>
      </c>
      <c r="I33" s="485">
        <v>359.9</v>
      </c>
      <c r="J33" s="487">
        <v>360</v>
      </c>
      <c r="K33" s="485">
        <v>359.9</v>
      </c>
      <c r="L33" s="488">
        <v>360</v>
      </c>
      <c r="M33" s="108"/>
      <c r="N33" s="356"/>
      <c r="O33" s="357"/>
      <c r="P33" s="357"/>
      <c r="Q33" s="357"/>
    </row>
    <row r="34" spans="1:28" ht="26.25" customHeight="1" x14ac:dyDescent="0.25">
      <c r="A34" s="107">
        <f t="shared" si="0"/>
        <v>3</v>
      </c>
      <c r="B34" s="481">
        <v>900</v>
      </c>
      <c r="C34" s="482"/>
      <c r="D34" s="242"/>
      <c r="E34" s="431"/>
      <c r="F34" s="419"/>
      <c r="G34" s="485">
        <v>900</v>
      </c>
      <c r="H34" s="488">
        <v>900</v>
      </c>
      <c r="I34" s="485">
        <v>899.8</v>
      </c>
      <c r="J34" s="487">
        <v>900</v>
      </c>
      <c r="K34" s="485">
        <v>900</v>
      </c>
      <c r="L34" s="488">
        <v>900</v>
      </c>
      <c r="M34" s="108"/>
      <c r="N34" s="357"/>
      <c r="O34" s="357"/>
      <c r="P34" s="357"/>
      <c r="Q34" s="357"/>
    </row>
    <row r="35" spans="1:28" ht="26.25" customHeight="1" x14ac:dyDescent="0.25">
      <c r="A35" s="107">
        <f t="shared" si="0"/>
        <v>4</v>
      </c>
      <c r="B35" s="481">
        <v>1800</v>
      </c>
      <c r="C35" s="482"/>
      <c r="D35" s="242"/>
      <c r="E35" s="431"/>
      <c r="F35" s="419"/>
      <c r="G35" s="485">
        <v>1800</v>
      </c>
      <c r="H35" s="488">
        <v>1800</v>
      </c>
      <c r="I35" s="485">
        <v>1800</v>
      </c>
      <c r="J35" s="487">
        <v>1800</v>
      </c>
      <c r="K35" s="485">
        <v>1799</v>
      </c>
      <c r="L35" s="488">
        <v>1800</v>
      </c>
      <c r="M35" s="108"/>
      <c r="N35" s="108"/>
      <c r="O35" s="109"/>
      <c r="P35" s="85"/>
      <c r="Q35" s="233"/>
    </row>
    <row r="36" spans="1:28" ht="26.25" customHeight="1" x14ac:dyDescent="0.25">
      <c r="A36" s="107">
        <f t="shared" si="0"/>
        <v>5</v>
      </c>
      <c r="B36" s="481">
        <v>3600</v>
      </c>
      <c r="C36" s="482"/>
      <c r="D36" s="242"/>
      <c r="E36" s="431"/>
      <c r="F36" s="419"/>
      <c r="G36" s="485">
        <v>3599</v>
      </c>
      <c r="H36" s="487">
        <v>3600</v>
      </c>
      <c r="I36" s="489">
        <v>3599</v>
      </c>
      <c r="J36" s="487">
        <v>3600</v>
      </c>
      <c r="K36" s="485">
        <v>3599</v>
      </c>
      <c r="L36" s="487">
        <v>3600</v>
      </c>
      <c r="M36" s="108"/>
      <c r="N36" s="108"/>
      <c r="O36" s="109"/>
      <c r="P36" s="85"/>
    </row>
    <row r="37" spans="1:28" ht="26.25" customHeight="1" x14ac:dyDescent="0.25">
      <c r="A37" s="107">
        <f t="shared" si="0"/>
        <v>6</v>
      </c>
      <c r="B37" s="481">
        <v>5400</v>
      </c>
      <c r="C37" s="482"/>
      <c r="D37" s="242"/>
      <c r="E37" s="431"/>
      <c r="F37" s="419"/>
      <c r="G37" s="485">
        <v>5399</v>
      </c>
      <c r="H37" s="488">
        <v>5400</v>
      </c>
      <c r="I37" s="485">
        <v>5399</v>
      </c>
      <c r="J37" s="487">
        <v>5400</v>
      </c>
      <c r="K37" s="485">
        <v>5399</v>
      </c>
      <c r="L37" s="488">
        <v>5400</v>
      </c>
      <c r="M37" s="108"/>
      <c r="N37" s="108"/>
      <c r="O37" s="109"/>
      <c r="P37" s="85"/>
    </row>
    <row r="38" spans="1:28" ht="26.25" customHeight="1" x14ac:dyDescent="0.25">
      <c r="A38" s="110">
        <f t="shared" si="0"/>
        <v>7</v>
      </c>
      <c r="B38" s="481">
        <v>12000</v>
      </c>
      <c r="C38" s="482"/>
      <c r="D38" s="242"/>
      <c r="E38" s="431"/>
      <c r="F38" s="419"/>
      <c r="G38" s="485">
        <v>11998</v>
      </c>
      <c r="H38" s="488">
        <v>12000</v>
      </c>
      <c r="I38" s="485">
        <v>11998</v>
      </c>
      <c r="J38" s="487">
        <v>12000</v>
      </c>
      <c r="K38" s="485">
        <v>12000</v>
      </c>
      <c r="L38" s="488">
        <v>12000</v>
      </c>
      <c r="M38" s="108"/>
      <c r="N38" s="108"/>
      <c r="O38" s="109"/>
      <c r="P38" s="85"/>
    </row>
    <row r="39" spans="1:28" ht="26.25" customHeight="1" x14ac:dyDescent="0.25">
      <c r="A39" s="107">
        <f t="shared" si="0"/>
        <v>8</v>
      </c>
      <c r="B39" s="481">
        <v>24000</v>
      </c>
      <c r="C39" s="482"/>
      <c r="D39" s="242"/>
      <c r="E39" s="431"/>
      <c r="F39" s="419"/>
      <c r="G39" s="485">
        <v>23999</v>
      </c>
      <c r="H39" s="486">
        <v>24000</v>
      </c>
      <c r="I39" s="485">
        <v>23999</v>
      </c>
      <c r="J39" s="487">
        <v>24000</v>
      </c>
      <c r="K39" s="485">
        <v>23999</v>
      </c>
      <c r="L39" s="487">
        <v>24000</v>
      </c>
      <c r="M39" s="108"/>
      <c r="N39" s="108"/>
      <c r="O39" s="111"/>
      <c r="P39" s="85"/>
    </row>
    <row r="40" spans="1:28" ht="26.25" customHeight="1" x14ac:dyDescent="0.25">
      <c r="A40" s="107">
        <f t="shared" si="0"/>
        <v>9</v>
      </c>
      <c r="B40" s="481">
        <v>36000</v>
      </c>
      <c r="C40" s="482"/>
      <c r="D40" s="242"/>
      <c r="E40" s="431"/>
      <c r="F40" s="419"/>
      <c r="G40" s="489">
        <v>35999</v>
      </c>
      <c r="H40" s="487">
        <v>36000</v>
      </c>
      <c r="I40" s="489">
        <v>35999</v>
      </c>
      <c r="J40" s="487">
        <v>36000</v>
      </c>
      <c r="K40" s="489">
        <v>35999</v>
      </c>
      <c r="L40" s="487">
        <v>36000</v>
      </c>
      <c r="M40" s="108"/>
      <c r="N40" s="108"/>
      <c r="O40" s="111"/>
      <c r="P40" s="85"/>
    </row>
    <row r="41" spans="1:28" ht="26.25" customHeight="1" x14ac:dyDescent="0.25">
      <c r="A41" s="107">
        <f t="shared" si="0"/>
        <v>10</v>
      </c>
      <c r="B41" s="481">
        <v>48000</v>
      </c>
      <c r="C41" s="482"/>
      <c r="D41" s="242"/>
      <c r="E41" s="431"/>
      <c r="F41" s="419"/>
      <c r="G41" s="485">
        <v>47999</v>
      </c>
      <c r="H41" s="490">
        <v>48000</v>
      </c>
      <c r="I41" s="485">
        <v>47999</v>
      </c>
      <c r="J41" s="488">
        <v>48000</v>
      </c>
      <c r="K41" s="485">
        <v>47999</v>
      </c>
      <c r="L41" s="488">
        <v>48000</v>
      </c>
      <c r="M41" s="108"/>
      <c r="N41" s="108"/>
      <c r="O41" s="111"/>
      <c r="P41" s="85"/>
    </row>
    <row r="42" spans="1:28" ht="26.25" customHeight="1" thickBot="1" x14ac:dyDescent="0.3">
      <c r="A42" s="112">
        <f t="shared" si="0"/>
        <v>11</v>
      </c>
      <c r="B42" s="483">
        <v>60000</v>
      </c>
      <c r="C42" s="484"/>
      <c r="D42" s="113"/>
      <c r="E42" s="432"/>
      <c r="F42" s="433"/>
      <c r="G42" s="491">
        <v>59993</v>
      </c>
      <c r="H42" s="492">
        <v>60000</v>
      </c>
      <c r="I42" s="493">
        <v>59993</v>
      </c>
      <c r="J42" s="494">
        <v>60000</v>
      </c>
      <c r="K42" s="491">
        <v>59993</v>
      </c>
      <c r="L42" s="492">
        <v>60000</v>
      </c>
      <c r="M42" s="108"/>
      <c r="N42" s="108"/>
      <c r="O42" s="111"/>
      <c r="P42" s="85"/>
    </row>
    <row r="43" spans="1:28" ht="12" customHeight="1" thickBot="1" x14ac:dyDescent="0.3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341"/>
      <c r="L43" s="341"/>
      <c r="M43" s="115"/>
      <c r="N43" s="115"/>
      <c r="O43" s="116"/>
      <c r="P43" s="116"/>
      <c r="S43" s="117"/>
      <c r="AB43" s="118"/>
    </row>
    <row r="44" spans="1:28" ht="12" customHeight="1" x14ac:dyDescent="0.25">
      <c r="A44" s="119"/>
      <c r="B44" s="119"/>
      <c r="C44" s="119"/>
      <c r="D44" s="119"/>
      <c r="E44" s="119"/>
      <c r="F44" s="119"/>
      <c r="G44" s="120" t="s">
        <v>69</v>
      </c>
      <c r="H44" s="119"/>
      <c r="I44" s="119"/>
      <c r="J44" s="119"/>
      <c r="K44" s="389" t="s">
        <v>150</v>
      </c>
      <c r="L44" s="389"/>
      <c r="M44" s="115"/>
      <c r="N44" s="115"/>
      <c r="O44" s="116"/>
      <c r="P44" s="116"/>
      <c r="S44" s="121"/>
      <c r="AB44" s="118"/>
    </row>
    <row r="45" spans="1:28" ht="12" customHeight="1" x14ac:dyDescent="0.3">
      <c r="A45" s="59" t="s">
        <v>140</v>
      </c>
      <c r="F45" s="122"/>
      <c r="G45" s="122"/>
      <c r="H45" s="122"/>
      <c r="I45" s="122"/>
      <c r="J45" s="123" t="str">
        <f>L19</f>
        <v>IT-018-0</v>
      </c>
      <c r="K45" s="339" t="s">
        <v>151</v>
      </c>
      <c r="L45" s="340" t="s">
        <v>152</v>
      </c>
      <c r="M45" s="59"/>
      <c r="N45" s="59"/>
      <c r="O45" s="116"/>
      <c r="P45" s="116"/>
      <c r="Q45" s="116"/>
      <c r="R45" s="116"/>
      <c r="S45" s="121"/>
      <c r="AB45" s="118"/>
    </row>
    <row r="46" spans="1:28" ht="12" customHeight="1" x14ac:dyDescent="0.25">
      <c r="A46" s="207" t="s">
        <v>123</v>
      </c>
      <c r="F46" s="122"/>
      <c r="G46" s="122"/>
      <c r="H46" s="122"/>
      <c r="I46" s="122"/>
      <c r="J46" s="122"/>
      <c r="K46" s="342">
        <v>36000</v>
      </c>
      <c r="L46" s="342">
        <v>36000</v>
      </c>
      <c r="M46" s="59"/>
      <c r="N46" s="59"/>
      <c r="O46" s="116"/>
      <c r="P46" s="116"/>
      <c r="Q46" s="116"/>
      <c r="R46" s="116"/>
      <c r="S46" s="121"/>
      <c r="AB46" s="118"/>
    </row>
    <row r="47" spans="1:28" ht="12" customHeight="1" x14ac:dyDescent="0.25">
      <c r="A47" s="208" t="s">
        <v>68</v>
      </c>
      <c r="F47" s="116"/>
      <c r="G47" s="116"/>
      <c r="H47" s="116"/>
      <c r="I47" s="116"/>
      <c r="J47" s="116"/>
      <c r="K47" s="390" t="str">
        <f>IF((MAX(K46,L46)-MIN(K46,L46))&lt;=5,"Aprovado p/ uso","Reprovado p/ uso")</f>
        <v>Aprovado p/ uso</v>
      </c>
      <c r="L47" s="391"/>
      <c r="M47" s="337"/>
      <c r="N47" s="337"/>
      <c r="O47" s="337"/>
      <c r="P47" s="338"/>
      <c r="Q47" s="209" t="s">
        <v>111</v>
      </c>
      <c r="R47" s="116"/>
      <c r="S47" s="121"/>
      <c r="AB47" s="118"/>
    </row>
    <row r="48" spans="1:28" ht="12" customHeight="1" x14ac:dyDescent="0.25">
      <c r="A48" s="208" t="s">
        <v>125</v>
      </c>
      <c r="F48" s="116"/>
      <c r="G48" s="116"/>
      <c r="H48" s="116"/>
      <c r="I48" s="116"/>
      <c r="J48" s="116"/>
      <c r="K48" s="116"/>
      <c r="L48" s="116"/>
      <c r="M48" s="124"/>
      <c r="N48" s="124"/>
      <c r="O48" s="116"/>
      <c r="P48" s="116"/>
      <c r="Q48" s="211" t="s">
        <v>112</v>
      </c>
      <c r="R48" s="116"/>
      <c r="S48" s="121"/>
      <c r="AB48" s="118"/>
    </row>
    <row r="49" spans="1:28" ht="12" customHeight="1" x14ac:dyDescent="0.25">
      <c r="A49" s="208" t="s">
        <v>64</v>
      </c>
      <c r="F49" s="116"/>
      <c r="G49" s="116"/>
      <c r="H49" s="116"/>
      <c r="I49" s="116"/>
      <c r="J49" s="116"/>
      <c r="K49" s="116"/>
      <c r="L49" s="116"/>
      <c r="M49" s="124"/>
      <c r="N49" s="124"/>
      <c r="O49" s="124"/>
      <c r="P49" s="124"/>
      <c r="Q49" s="124"/>
      <c r="R49" s="124"/>
      <c r="S49" s="121"/>
      <c r="AB49" s="118"/>
    </row>
    <row r="50" spans="1:28" ht="12" customHeight="1" x14ac:dyDescent="0.25">
      <c r="A50" s="209" t="s">
        <v>40</v>
      </c>
      <c r="F50" s="116"/>
      <c r="G50" s="116"/>
      <c r="H50" s="116"/>
      <c r="I50" s="116"/>
      <c r="J50" s="116"/>
      <c r="K50" s="116"/>
      <c r="L50" s="116"/>
      <c r="M50" s="124"/>
      <c r="N50" s="124"/>
      <c r="O50" s="124"/>
      <c r="P50" s="124"/>
      <c r="Q50" s="124"/>
      <c r="R50" s="124"/>
      <c r="S50" s="121"/>
      <c r="AB50" s="118"/>
    </row>
    <row r="51" spans="1:28" ht="12" customHeight="1" x14ac:dyDescent="0.25">
      <c r="F51" s="116"/>
      <c r="G51" s="116"/>
      <c r="H51" s="116"/>
      <c r="I51" s="116"/>
      <c r="J51" s="116"/>
      <c r="K51" s="116"/>
      <c r="L51" s="116"/>
      <c r="M51" s="124"/>
      <c r="N51" s="124"/>
      <c r="O51" s="116"/>
      <c r="P51" s="116"/>
      <c r="Q51" s="116"/>
      <c r="R51" s="116"/>
      <c r="S51" s="121"/>
      <c r="AB51" s="85"/>
    </row>
    <row r="52" spans="1:28" ht="12.75" customHeight="1" x14ac:dyDescent="0.35">
      <c r="F52" s="124"/>
      <c r="G52" s="124"/>
      <c r="H52" s="124"/>
      <c r="I52" s="124"/>
      <c r="J52" s="124"/>
      <c r="K52" s="124"/>
      <c r="L52" s="124"/>
      <c r="M52" s="124"/>
      <c r="N52" s="124"/>
      <c r="O52" s="125"/>
    </row>
    <row r="53" spans="1:28" ht="13" thickBot="1" x14ac:dyDescent="0.3">
      <c r="A53" s="124"/>
      <c r="F53" s="116"/>
      <c r="G53" s="116"/>
      <c r="H53" s="116"/>
      <c r="I53" s="116"/>
      <c r="J53" s="116"/>
      <c r="K53" s="116"/>
      <c r="L53" s="116"/>
      <c r="M53" s="124"/>
      <c r="N53" s="124"/>
      <c r="O53" s="126"/>
    </row>
    <row r="54" spans="1:28" ht="21" customHeight="1" x14ac:dyDescent="0.35">
      <c r="A54" s="407" t="s">
        <v>54</v>
      </c>
      <c r="B54" s="408"/>
      <c r="C54" s="408"/>
      <c r="D54" s="408"/>
      <c r="E54" s="408"/>
      <c r="F54" s="408"/>
      <c r="G54" s="408"/>
      <c r="H54" s="408"/>
      <c r="I54" s="408"/>
      <c r="J54" s="408"/>
      <c r="K54" s="408"/>
      <c r="L54" s="409"/>
      <c r="M54" s="127"/>
      <c r="N54" s="127"/>
      <c r="O54" s="126"/>
    </row>
    <row r="55" spans="1:28" ht="21.75" customHeight="1" x14ac:dyDescent="0.25">
      <c r="A55" s="404"/>
      <c r="B55" s="405"/>
      <c r="C55" s="405"/>
      <c r="D55" s="405"/>
      <c r="E55" s="405"/>
      <c r="F55" s="405"/>
      <c r="G55" s="405"/>
      <c r="H55" s="405"/>
      <c r="I55" s="405"/>
      <c r="J55" s="405"/>
      <c r="K55" s="405"/>
      <c r="L55" s="406"/>
      <c r="M55" s="128"/>
      <c r="N55" s="128"/>
      <c r="O55" s="126"/>
    </row>
    <row r="56" spans="1:28" ht="21.75" customHeight="1" x14ac:dyDescent="0.25">
      <c r="A56" s="399"/>
      <c r="B56" s="400"/>
      <c r="C56" s="400"/>
      <c r="D56" s="400"/>
      <c r="E56" s="400"/>
      <c r="F56" s="400"/>
      <c r="G56" s="400"/>
      <c r="H56" s="400"/>
      <c r="I56" s="400"/>
      <c r="J56" s="400"/>
      <c r="K56" s="400"/>
      <c r="L56" s="401"/>
      <c r="M56" s="44"/>
      <c r="N56" s="44"/>
      <c r="O56" s="129"/>
    </row>
    <row r="57" spans="1:28" ht="21.75" customHeight="1" thickBot="1" x14ac:dyDescent="0.3">
      <c r="A57" s="396"/>
      <c r="B57" s="397"/>
      <c r="C57" s="397"/>
      <c r="D57" s="397"/>
      <c r="E57" s="397"/>
      <c r="F57" s="397"/>
      <c r="G57" s="397"/>
      <c r="H57" s="397"/>
      <c r="I57" s="397"/>
      <c r="J57" s="397"/>
      <c r="K57" s="397"/>
      <c r="L57" s="398"/>
      <c r="M57" s="44"/>
      <c r="N57" s="44"/>
    </row>
    <row r="58" spans="1:28" x14ac:dyDescent="0.25">
      <c r="A58" s="130"/>
      <c r="C58" s="395"/>
      <c r="D58" s="395"/>
      <c r="E58" s="395"/>
      <c r="F58" s="131"/>
      <c r="G58" s="126"/>
      <c r="H58" s="126"/>
      <c r="I58" s="126"/>
      <c r="J58" s="126"/>
      <c r="K58" s="126"/>
      <c r="L58" s="126"/>
      <c r="M58" s="44"/>
      <c r="N58" s="44"/>
    </row>
    <row r="59" spans="1:28" ht="14.5" thickBot="1" x14ac:dyDescent="0.35">
      <c r="A59" s="394" t="s">
        <v>55</v>
      </c>
      <c r="B59" s="394"/>
      <c r="C59" s="393" t="s">
        <v>174</v>
      </c>
      <c r="D59" s="393"/>
      <c r="E59" s="393"/>
      <c r="G59" s="132" t="s">
        <v>56</v>
      </c>
      <c r="H59" s="392"/>
      <c r="I59" s="392"/>
      <c r="J59" s="392"/>
      <c r="K59" s="68"/>
    </row>
    <row r="60" spans="1:28" x14ac:dyDescent="0.25">
      <c r="L60" s="133" t="s">
        <v>146</v>
      </c>
      <c r="M60" s="134"/>
      <c r="N60" s="134"/>
    </row>
  </sheetData>
  <sheetProtection formatRows="0"/>
  <mergeCells count="73">
    <mergeCell ref="P21:Q21"/>
    <mergeCell ref="N29:Q29"/>
    <mergeCell ref="D28:L28"/>
    <mergeCell ref="C23:D23"/>
    <mergeCell ref="K31:L31"/>
    <mergeCell ref="G29:H29"/>
    <mergeCell ref="I29:J29"/>
    <mergeCell ref="K29:L29"/>
    <mergeCell ref="E29:F42"/>
    <mergeCell ref="P25:Q25"/>
    <mergeCell ref="P26:Q26"/>
    <mergeCell ref="D26:E26"/>
    <mergeCell ref="H26:I26"/>
    <mergeCell ref="D25:E25"/>
    <mergeCell ref="G22:H22"/>
    <mergeCell ref="G23:H23"/>
    <mergeCell ref="A56:L56"/>
    <mergeCell ref="A22:B22"/>
    <mergeCell ref="A55:L55"/>
    <mergeCell ref="A54:L54"/>
    <mergeCell ref="G31:H31"/>
    <mergeCell ref="I31:J31"/>
    <mergeCell ref="A25:B26"/>
    <mergeCell ref="B31:C31"/>
    <mergeCell ref="B30:C30"/>
    <mergeCell ref="B32:C32"/>
    <mergeCell ref="B33:C33"/>
    <mergeCell ref="B34:C34"/>
    <mergeCell ref="B40:C40"/>
    <mergeCell ref="B41:C41"/>
    <mergeCell ref="B42:C42"/>
    <mergeCell ref="B35:C35"/>
    <mergeCell ref="H59:J59"/>
    <mergeCell ref="C59:E59"/>
    <mergeCell ref="A59:B59"/>
    <mergeCell ref="C58:E58"/>
    <mergeCell ref="A57:L57"/>
    <mergeCell ref="K44:L44"/>
    <mergeCell ref="K47:L47"/>
    <mergeCell ref="B36:C36"/>
    <mergeCell ref="B37:C37"/>
    <mergeCell ref="B38:C38"/>
    <mergeCell ref="B39:C39"/>
    <mergeCell ref="C10:G10"/>
    <mergeCell ref="A21:L21"/>
    <mergeCell ref="K11:L11"/>
    <mergeCell ref="B14:I14"/>
    <mergeCell ref="H25:I25"/>
    <mergeCell ref="F18:G18"/>
    <mergeCell ref="C18:D18"/>
    <mergeCell ref="C22:D22"/>
    <mergeCell ref="B19:E19"/>
    <mergeCell ref="G19:J19"/>
    <mergeCell ref="A17:B17"/>
    <mergeCell ref="I18:J18"/>
    <mergeCell ref="K14:L14"/>
    <mergeCell ref="A16:L16"/>
    <mergeCell ref="S30:T32"/>
    <mergeCell ref="N33:Q34"/>
    <mergeCell ref="N32:P32"/>
    <mergeCell ref="A1:B2"/>
    <mergeCell ref="D2:K2"/>
    <mergeCell ref="B12:I12"/>
    <mergeCell ref="K12:L12"/>
    <mergeCell ref="C17:E17"/>
    <mergeCell ref="B11:I11"/>
    <mergeCell ref="L2:L6"/>
    <mergeCell ref="A8:I8"/>
    <mergeCell ref="K8:L8"/>
    <mergeCell ref="A6:K6"/>
    <mergeCell ref="B13:I13"/>
    <mergeCell ref="F4:G4"/>
    <mergeCell ref="K13:L13"/>
  </mergeCells>
  <phoneticPr fontId="57" type="noConversion"/>
  <conditionalFormatting sqref="K47 M47:P47">
    <cfRule type="cellIs" dxfId="14" priority="1" operator="equal">
      <formula>"Reprovado p/ uso"</formula>
    </cfRule>
    <cfRule type="cellIs" dxfId="13" priority="2" operator="equal">
      <formula>"Aprovado p/ uso"</formula>
    </cfRule>
  </conditionalFormatting>
  <pageMargins left="0.59055118110236227" right="0.39370078740157483" top="0.59055118110236227" bottom="0.59055118110236227" header="0.51181102362204722" footer="0.51181102362204722"/>
  <pageSetup paperSize="9" scale="73" orientation="portrait" r:id="rId1"/>
  <headerFooter alignWithMargins="0"/>
  <colBreaks count="1" manualBreakCount="1">
    <brk id="14" max="6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2713" r:id="rId4" name="Drop-down 217">
              <controlPr locked="0" defaultSize="0" autoLine="0" autoPict="0">
                <anchor moveWithCells="1">
                  <from>
                    <xdr:col>2</xdr:col>
                    <xdr:colOff>19050</xdr:colOff>
                    <xdr:row>16</xdr:row>
                    <xdr:rowOff>19050</xdr:rowOff>
                  </from>
                  <to>
                    <xdr:col>4</xdr:col>
                    <xdr:colOff>374650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C76"/>
  <sheetViews>
    <sheetView showGridLines="0" showRuler="0" view="pageBreakPreview" topLeftCell="A28" zoomScaleSheetLayoutView="100" workbookViewId="0">
      <selection activeCell="J16" sqref="J16"/>
    </sheetView>
  </sheetViews>
  <sheetFormatPr defaultColWidth="9.1796875" defaultRowHeight="12.5" x14ac:dyDescent="0.25"/>
  <cols>
    <col min="1" max="1" width="9.1796875" style="26"/>
    <col min="2" max="2" width="9.453125" style="26" customWidth="1"/>
    <col min="3" max="3" width="7.453125" style="26" customWidth="1"/>
    <col min="4" max="4" width="10" style="26" customWidth="1"/>
    <col min="5" max="5" width="10.453125" style="26" customWidth="1"/>
    <col min="6" max="6" width="16.7265625" style="26" customWidth="1"/>
    <col min="7" max="7" width="14.81640625" style="26" customWidth="1"/>
    <col min="8" max="8" width="10.453125" style="26" customWidth="1"/>
    <col min="9" max="9" width="10.81640625" style="26" customWidth="1"/>
    <col min="10" max="10" width="7.26953125" style="26" customWidth="1"/>
    <col min="11" max="11" width="13.1796875" style="26" customWidth="1"/>
    <col min="12" max="12" width="10.81640625" style="26" customWidth="1"/>
    <col min="13" max="13" width="5.1796875" style="26" customWidth="1"/>
    <col min="14" max="14" width="9.81640625" style="26" hidden="1" customWidth="1"/>
    <col min="15" max="17" width="9.7265625" style="26" hidden="1" customWidth="1"/>
    <col min="18" max="18" width="2.54296875" style="26" hidden="1" customWidth="1"/>
    <col min="19" max="19" width="10.7265625" style="26" hidden="1" customWidth="1"/>
    <col min="20" max="22" width="9.7265625" style="26" hidden="1" customWidth="1"/>
    <col min="23" max="23" width="5.81640625" style="26" hidden="1" customWidth="1"/>
    <col min="24" max="24" width="7.1796875" style="26" hidden="1" customWidth="1"/>
    <col min="25" max="25" width="8.54296875" style="26" hidden="1" customWidth="1"/>
    <col min="26" max="26" width="9" style="26" hidden="1" customWidth="1"/>
    <col min="27" max="28" width="5.453125" style="26" hidden="1" customWidth="1"/>
    <col min="29" max="29" width="8" style="26" hidden="1" customWidth="1"/>
    <col min="30" max="30" width="8.453125" style="26" hidden="1" customWidth="1"/>
    <col min="31" max="32" width="5.81640625" style="26" hidden="1" customWidth="1"/>
    <col min="33" max="33" width="6.54296875" style="26" hidden="1" customWidth="1"/>
    <col min="34" max="34" width="8" style="26" hidden="1" customWidth="1"/>
    <col min="35" max="35" width="8.1796875" style="26" hidden="1" customWidth="1"/>
    <col min="36" max="38" width="5.453125" style="26" hidden="1" customWidth="1"/>
    <col min="39" max="39" width="0" style="26" hidden="1" customWidth="1"/>
    <col min="40" max="48" width="0" style="43" hidden="1" customWidth="1"/>
    <col min="49" max="55" width="0" style="26" hidden="1" customWidth="1"/>
    <col min="56" max="16384" width="9.1796875" style="26"/>
  </cols>
  <sheetData>
    <row r="1" spans="2:48" s="5" customFormat="1" ht="33.75" customHeight="1" x14ac:dyDescent="0.3">
      <c r="B1" s="474" t="s">
        <v>0</v>
      </c>
      <c r="C1" s="474"/>
      <c r="D1" s="260" t="s">
        <v>88</v>
      </c>
      <c r="E1" s="261"/>
      <c r="F1" s="261"/>
      <c r="G1" s="261"/>
      <c r="H1" s="261"/>
      <c r="I1" s="261"/>
      <c r="J1" s="261"/>
      <c r="K1" s="261"/>
      <c r="L1" s="261"/>
      <c r="P1" s="146"/>
      <c r="Q1" s="146"/>
      <c r="R1" s="146"/>
      <c r="S1" s="146"/>
      <c r="T1" s="146"/>
      <c r="U1" s="146"/>
      <c r="V1" s="146"/>
      <c r="W1" s="146"/>
      <c r="AN1" s="147"/>
      <c r="AO1" s="147"/>
      <c r="AP1" s="147"/>
      <c r="AQ1" s="147"/>
      <c r="AR1" s="147"/>
      <c r="AS1" s="147"/>
      <c r="AT1" s="147"/>
      <c r="AU1" s="147"/>
      <c r="AV1" s="147"/>
    </row>
    <row r="2" spans="2:48" s="5" customFormat="1" ht="13.5" customHeight="1" x14ac:dyDescent="0.35">
      <c r="B2" s="474"/>
      <c r="C2" s="474"/>
      <c r="D2" s="147"/>
      <c r="E2" s="470" t="s">
        <v>72</v>
      </c>
      <c r="F2" s="470"/>
      <c r="G2" s="470"/>
      <c r="H2" s="470"/>
      <c r="I2" s="470"/>
      <c r="J2" s="470"/>
      <c r="K2" s="252"/>
      <c r="L2" s="150"/>
      <c r="M2" s="469"/>
      <c r="N2" s="149"/>
      <c r="O2" s="149"/>
      <c r="AN2" s="147"/>
      <c r="AO2" s="147"/>
      <c r="AP2" s="147"/>
      <c r="AQ2" s="147"/>
      <c r="AR2" s="147"/>
      <c r="AS2" s="147"/>
      <c r="AT2" s="147"/>
      <c r="AU2" s="147"/>
      <c r="AV2" s="147"/>
    </row>
    <row r="3" spans="2:48" s="5" customFormat="1" ht="16.5" customHeight="1" x14ac:dyDescent="0.35">
      <c r="B3" s="474"/>
      <c r="C3" s="474"/>
      <c r="D3" s="262"/>
      <c r="E3" s="150"/>
      <c r="F3" s="150"/>
      <c r="G3" s="150"/>
      <c r="H3" s="150"/>
      <c r="I3" s="150"/>
      <c r="J3" s="150"/>
      <c r="K3" s="150"/>
      <c r="L3" s="150"/>
      <c r="M3" s="469"/>
      <c r="N3" s="149"/>
      <c r="O3" s="149"/>
      <c r="AD3" s="222">
        <v>2</v>
      </c>
      <c r="AE3" s="221" t="s">
        <v>132</v>
      </c>
      <c r="AF3" s="221"/>
      <c r="AG3" s="221"/>
      <c r="AN3" s="147"/>
      <c r="AO3" s="147"/>
      <c r="AP3" s="147"/>
      <c r="AQ3" s="147"/>
      <c r="AR3" s="147"/>
      <c r="AS3" s="147"/>
      <c r="AT3" s="147"/>
      <c r="AU3" s="147"/>
      <c r="AV3" s="147"/>
    </row>
    <row r="4" spans="2:48" ht="9.75" customHeight="1" x14ac:dyDescent="0.35">
      <c r="B4" s="151"/>
      <c r="C4" s="151"/>
      <c r="D4" s="263"/>
      <c r="E4" s="152"/>
      <c r="F4" s="152"/>
      <c r="G4" s="152"/>
      <c r="H4" s="152"/>
      <c r="I4" s="152"/>
      <c r="J4" s="152"/>
      <c r="K4" s="152"/>
      <c r="L4" s="152"/>
      <c r="M4" s="469"/>
      <c r="N4" s="149"/>
      <c r="O4" s="149"/>
      <c r="AD4" s="176"/>
      <c r="AE4" s="221" t="s">
        <v>133</v>
      </c>
      <c r="AF4" s="221"/>
      <c r="AG4" s="221"/>
    </row>
    <row r="5" spans="2:48" ht="16.5" customHeight="1" x14ac:dyDescent="0.35">
      <c r="B5" s="475" t="s">
        <v>153</v>
      </c>
      <c r="C5" s="475"/>
      <c r="D5" s="475"/>
      <c r="E5" s="475"/>
      <c r="F5" s="475"/>
      <c r="G5" s="475"/>
      <c r="H5" s="475"/>
      <c r="I5" s="475"/>
      <c r="J5" s="475"/>
      <c r="K5" s="475"/>
      <c r="L5" s="152"/>
      <c r="M5" s="469"/>
      <c r="N5" s="149"/>
      <c r="O5" s="149"/>
    </row>
    <row r="6" spans="2:48" ht="3" hidden="1" customHeight="1" x14ac:dyDescent="0.35">
      <c r="B6" s="347"/>
      <c r="C6" s="347"/>
      <c r="D6" s="348"/>
      <c r="E6" s="349"/>
      <c r="F6" s="349"/>
      <c r="G6" s="350"/>
      <c r="H6" s="350"/>
      <c r="I6" s="349"/>
      <c r="J6" s="349"/>
      <c r="K6" s="349"/>
      <c r="L6" s="152"/>
      <c r="M6" s="469"/>
      <c r="N6" s="149"/>
      <c r="O6" s="149"/>
    </row>
    <row r="7" spans="2:48" ht="3" customHeight="1" x14ac:dyDescent="0.25">
      <c r="B7" s="267" t="s">
        <v>81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469"/>
      <c r="N7" s="149"/>
      <c r="O7" s="149"/>
    </row>
    <row r="8" spans="2:48" ht="10.5" customHeight="1" x14ac:dyDescent="0.85">
      <c r="B8" s="264"/>
      <c r="C8" s="264"/>
      <c r="D8" s="264"/>
      <c r="E8" s="264"/>
      <c r="F8" s="264"/>
      <c r="G8" s="264"/>
      <c r="H8" s="264"/>
      <c r="I8" s="264"/>
      <c r="J8" s="8" t="s">
        <v>50</v>
      </c>
      <c r="K8" s="264"/>
      <c r="L8" s="43"/>
      <c r="M8" s="469"/>
      <c r="N8" s="149"/>
      <c r="O8" s="149"/>
      <c r="P8" s="155"/>
      <c r="Q8" s="155"/>
      <c r="R8" s="155"/>
      <c r="S8" s="155"/>
      <c r="T8" s="155"/>
      <c r="U8" s="155"/>
      <c r="V8" s="155"/>
      <c r="W8" s="155"/>
    </row>
    <row r="9" spans="2:48" ht="35.25" customHeight="1" x14ac:dyDescent="0.85">
      <c r="B9" s="476" t="s">
        <v>154</v>
      </c>
      <c r="C9" s="476"/>
      <c r="D9" s="476"/>
      <c r="E9" s="476"/>
      <c r="F9" s="476"/>
      <c r="G9" s="156" t="s">
        <v>2</v>
      </c>
      <c r="H9" s="505" t="str">
        <f>CONCATENATE("CT-R ",Registro!K8)</f>
        <v>CT-R 2020-00348 KG</v>
      </c>
      <c r="I9" s="505"/>
      <c r="J9" s="324">
        <f>Registro!Q11</f>
        <v>0</v>
      </c>
      <c r="K9" s="157"/>
      <c r="L9" s="43"/>
      <c r="M9" s="469"/>
      <c r="N9" s="149"/>
      <c r="O9" s="149"/>
      <c r="P9" s="155"/>
      <c r="Q9" s="155"/>
      <c r="R9" s="155"/>
      <c r="S9" s="155"/>
      <c r="T9" s="155"/>
      <c r="U9" s="155"/>
      <c r="V9" s="155"/>
      <c r="W9" s="155"/>
    </row>
    <row r="10" spans="2:48" ht="3" customHeight="1" x14ac:dyDescent="0.85">
      <c r="B10" s="158"/>
      <c r="C10" s="158"/>
      <c r="D10" s="158"/>
      <c r="E10" s="158"/>
      <c r="F10" s="158"/>
      <c r="G10" s="158"/>
      <c r="H10" s="159"/>
      <c r="I10" s="160"/>
      <c r="J10" s="160"/>
      <c r="K10" s="160"/>
      <c r="L10" s="265"/>
      <c r="M10" s="149"/>
      <c r="N10" s="149"/>
      <c r="O10" s="149"/>
      <c r="P10" s="155"/>
      <c r="Q10" s="155"/>
      <c r="R10" s="155"/>
      <c r="S10" s="155"/>
      <c r="T10" s="155"/>
      <c r="U10" s="155"/>
      <c r="V10" s="155"/>
      <c r="W10" s="155"/>
    </row>
    <row r="11" spans="2:48" ht="3" customHeight="1" x14ac:dyDescent="0.35">
      <c r="B11" s="151"/>
      <c r="C11" s="477" t="str">
        <f>IF(J9&gt;0,"Este Certificado substitui na íntegra o anterior de mesmo número - REVISÃO","")</f>
        <v/>
      </c>
      <c r="D11" s="477"/>
      <c r="E11" s="477"/>
      <c r="F11" s="477"/>
      <c r="G11" s="477"/>
      <c r="H11" s="477"/>
      <c r="I11" s="477"/>
      <c r="J11" s="161" t="str">
        <f>IF(J9&gt;0,J9-1,"")</f>
        <v/>
      </c>
      <c r="K11" s="162"/>
      <c r="L11" s="162"/>
      <c r="M11" s="162"/>
      <c r="N11" s="162"/>
      <c r="O11" s="162"/>
    </row>
    <row r="12" spans="2:48" ht="3" customHeight="1" x14ac:dyDescent="0.35">
      <c r="B12" s="151"/>
      <c r="C12" s="163"/>
      <c r="D12" s="163"/>
      <c r="E12" s="163"/>
      <c r="F12" s="163"/>
      <c r="G12" s="163"/>
      <c r="H12" s="163"/>
      <c r="I12" s="163"/>
      <c r="J12" s="164"/>
      <c r="K12" s="162"/>
      <c r="L12" s="162"/>
      <c r="M12" s="162"/>
      <c r="N12" s="162"/>
      <c r="O12" s="162"/>
    </row>
    <row r="13" spans="2:48" ht="15.75" customHeight="1" x14ac:dyDescent="0.25">
      <c r="B13" s="165" t="s">
        <v>3</v>
      </c>
      <c r="C13" s="466" t="str">
        <f>Registro!B10</f>
        <v>246/2020</v>
      </c>
      <c r="D13" s="466"/>
      <c r="E13" s="467" t="s">
        <v>49</v>
      </c>
      <c r="F13" s="467"/>
      <c r="G13" s="345" t="str">
        <f>IF(Registro!H10="I","INTERNO",IF(Registro!H10="C","NO CLIENTE","INFORMAR"))</f>
        <v>INTERNO</v>
      </c>
      <c r="H13" s="166" t="s">
        <v>5</v>
      </c>
      <c r="I13" s="353">
        <f>Registro!L10</f>
        <v>44152</v>
      </c>
      <c r="J13" s="167" t="s">
        <v>6</v>
      </c>
      <c r="K13" s="353">
        <f>Registro!Q10</f>
        <v>44162</v>
      </c>
      <c r="L13" s="43"/>
      <c r="N13" s="24"/>
      <c r="O13" s="24"/>
      <c r="X13" s="168"/>
      <c r="Y13" s="168"/>
      <c r="Z13" s="168"/>
    </row>
    <row r="14" spans="2:48" ht="16.5" customHeight="1" x14ac:dyDescent="0.25">
      <c r="B14" s="41" t="s">
        <v>7</v>
      </c>
      <c r="C14" s="29" t="str">
        <f>Registro!B11</f>
        <v>SERTIN COM. E SERV. TECNICOS DE INSTRUMENTAÇÃO LTDA - SERTIN - SP</v>
      </c>
      <c r="D14" s="29"/>
      <c r="E14" s="29"/>
      <c r="F14" s="29"/>
      <c r="G14" s="29"/>
      <c r="H14" s="29"/>
      <c r="I14" s="29"/>
      <c r="J14" s="165" t="s">
        <v>8</v>
      </c>
      <c r="K14" s="253" t="str">
        <f>Registro!K11</f>
        <v>GUARULHOS-SP</v>
      </c>
      <c r="L14" s="43"/>
      <c r="M14" s="169"/>
      <c r="N14" s="169"/>
      <c r="O14" s="169"/>
    </row>
    <row r="15" spans="2:48" ht="16.5" customHeight="1" x14ac:dyDescent="0.25">
      <c r="B15" s="37" t="s">
        <v>155</v>
      </c>
      <c r="C15" s="29" t="str">
        <f>Registro!B12</f>
        <v>RUA PADRE JOÃO ÁLVARES, 436 - VILA RENATA</v>
      </c>
      <c r="D15" s="29"/>
      <c r="E15" s="29"/>
      <c r="F15" s="29"/>
      <c r="G15" s="29"/>
      <c r="H15" s="29"/>
      <c r="I15" s="29"/>
      <c r="J15" s="165" t="s">
        <v>47</v>
      </c>
      <c r="K15" s="30" t="str">
        <f>Registro!K12</f>
        <v>07.056-000</v>
      </c>
      <c r="L15" s="43"/>
      <c r="N15" s="30"/>
      <c r="O15" s="30"/>
    </row>
    <row r="16" spans="2:48" ht="16.5" customHeight="1" x14ac:dyDescent="0.25">
      <c r="B16" s="165" t="s">
        <v>10</v>
      </c>
      <c r="C16" s="29" t="str">
        <f>Registro!B13</f>
        <v>SERTIN COM. E SERV. TECNICOS DE INSTRUMENTAÇÃO LTDA - SERTIN - SP</v>
      </c>
      <c r="D16" s="29"/>
      <c r="E16" s="29"/>
      <c r="F16" s="29"/>
      <c r="G16" s="29"/>
      <c r="H16" s="29"/>
      <c r="I16" s="29"/>
      <c r="J16" s="165" t="s">
        <v>8</v>
      </c>
      <c r="K16" s="290" t="str">
        <f>Registro!K13</f>
        <v>GUARULHOS-SP</v>
      </c>
      <c r="L16" s="43"/>
      <c r="M16" s="169"/>
    </row>
    <row r="17" spans="2:48" ht="16.5" customHeight="1" x14ac:dyDescent="0.25">
      <c r="B17" s="287" t="s">
        <v>155</v>
      </c>
      <c r="C17" s="354" t="str">
        <f>Registro!B14</f>
        <v>RUA PADRE JOÃO ÁLVARES, 436 - VILA RENATA</v>
      </c>
      <c r="D17" s="354"/>
      <c r="E17" s="354"/>
      <c r="F17" s="354"/>
      <c r="G17" s="354"/>
      <c r="H17" s="354"/>
      <c r="I17" s="354"/>
      <c r="J17" s="317" t="s">
        <v>47</v>
      </c>
      <c r="K17" s="314" t="str">
        <f>Registro!K14</f>
        <v>07.056-000</v>
      </c>
      <c r="L17" s="291"/>
      <c r="M17" s="43"/>
      <c r="R17" s="43"/>
      <c r="U17" s="43"/>
      <c r="V17" s="43"/>
      <c r="W17" s="43"/>
    </row>
    <row r="18" spans="2:48" s="43" customFormat="1" ht="12" customHeight="1" x14ac:dyDescent="0.25">
      <c r="B18" s="37"/>
      <c r="C18" s="68"/>
      <c r="D18" s="39"/>
      <c r="E18" s="39"/>
      <c r="F18" s="40"/>
      <c r="G18" s="40"/>
      <c r="H18" s="40"/>
      <c r="I18" s="40"/>
      <c r="J18" s="40"/>
      <c r="K18" s="41"/>
      <c r="L18" s="42"/>
      <c r="M18" s="42"/>
      <c r="S18" s="26"/>
      <c r="T18" s="26"/>
    </row>
    <row r="19" spans="2:48" ht="16.5" customHeight="1" x14ac:dyDescent="0.25">
      <c r="B19" s="471" t="s">
        <v>11</v>
      </c>
      <c r="C19" s="471"/>
      <c r="D19" s="471"/>
      <c r="E19" s="471"/>
      <c r="F19" s="471"/>
      <c r="G19" s="471"/>
      <c r="H19" s="471"/>
      <c r="I19" s="471"/>
      <c r="J19" s="471"/>
      <c r="K19" s="471"/>
      <c r="L19" s="471"/>
      <c r="M19" s="170"/>
    </row>
    <row r="20" spans="2:48" ht="15" customHeight="1" x14ac:dyDescent="0.25">
      <c r="B20" s="39" t="s">
        <v>85</v>
      </c>
      <c r="C20" s="472" t="str">
        <f>IF(AD3=1,AE3,AE4)</f>
        <v>TACOMETRO</v>
      </c>
      <c r="D20" s="472"/>
      <c r="E20" s="171" t="s">
        <v>67</v>
      </c>
      <c r="F20" s="345" t="str">
        <f>IF(Registro!H17="D","DIGITAL",IF(Registro!H17="A","ANALÓGICO","INFORMAR"))</f>
        <v>DIGITAL</v>
      </c>
      <c r="G20" s="37" t="s">
        <v>86</v>
      </c>
      <c r="H20" s="473" t="str">
        <f>Registro!J17</f>
        <v>LBC 258</v>
      </c>
      <c r="I20" s="473"/>
      <c r="J20" s="171" t="s">
        <v>13</v>
      </c>
      <c r="K20" s="253" t="str">
        <f>Registro!I18</f>
        <v>INSTRUTEMP</v>
      </c>
      <c r="L20" s="172"/>
      <c r="M20" s="61"/>
    </row>
    <row r="21" spans="2:48" ht="15" customHeight="1" x14ac:dyDescent="0.25">
      <c r="B21" s="39" t="s">
        <v>14</v>
      </c>
      <c r="C21" s="451" t="str">
        <f>Registro!C18</f>
        <v>ITTAC 7200</v>
      </c>
      <c r="D21" s="451"/>
      <c r="E21" s="346" t="s">
        <v>15</v>
      </c>
      <c r="F21" s="290">
        <f>Registro!F18</f>
        <v>5243060</v>
      </c>
      <c r="G21" s="171" t="s">
        <v>16</v>
      </c>
      <c r="H21" s="235" t="str">
        <f>Registro!L17</f>
        <v>RPM</v>
      </c>
      <c r="I21" s="43"/>
      <c r="J21" s="43"/>
      <c r="K21" s="171" t="s">
        <v>17</v>
      </c>
      <c r="L21" s="236">
        <f>Registro!L18</f>
        <v>1</v>
      </c>
      <c r="M21" s="61"/>
    </row>
    <row r="22" spans="2:48" s="61" customFormat="1" ht="15" customHeight="1" x14ac:dyDescent="0.25">
      <c r="B22" s="313" t="s">
        <v>18</v>
      </c>
      <c r="C22" s="452" t="str">
        <f>IF(Registro!B19&lt;&gt;0,Registro!B19,"N/D")</f>
        <v>LABOCAL I</v>
      </c>
      <c r="D22" s="452"/>
      <c r="E22" s="352" t="s">
        <v>19</v>
      </c>
      <c r="F22" s="453" t="str">
        <f>IF(Registro!G19&lt;&gt;0,Registro!G19,"N/D")</f>
        <v>LABOCAL II</v>
      </c>
      <c r="G22" s="453"/>
      <c r="H22" s="351" t="s">
        <v>78</v>
      </c>
      <c r="I22" s="314" t="str">
        <f>Registro!L19</f>
        <v>IT-018-0</v>
      </c>
      <c r="J22" s="313"/>
      <c r="K22" s="315"/>
      <c r="L22" s="316"/>
      <c r="R22" s="174"/>
      <c r="W22" s="174"/>
      <c r="AN22" s="172"/>
      <c r="AO22" s="172"/>
      <c r="AP22" s="172"/>
      <c r="AQ22" s="172"/>
      <c r="AR22" s="172"/>
      <c r="AS22" s="172"/>
      <c r="AT22" s="172"/>
      <c r="AU22" s="172"/>
      <c r="AV22" s="172"/>
    </row>
    <row r="23" spans="2:48" s="43" customFormat="1" ht="9.65" customHeight="1" x14ac:dyDescent="0.25">
      <c r="B23" s="63"/>
      <c r="C23" s="63"/>
      <c r="D23" s="64"/>
      <c r="E23" s="65"/>
      <c r="F23" s="37"/>
      <c r="G23" s="66"/>
      <c r="H23" s="67"/>
      <c r="I23" s="67"/>
      <c r="J23" s="37"/>
      <c r="K23" s="68"/>
      <c r="L23" s="68"/>
      <c r="M23" s="68"/>
      <c r="R23" s="68"/>
      <c r="W23" s="68"/>
    </row>
    <row r="24" spans="2:48" ht="16.5" customHeight="1" x14ac:dyDescent="0.25">
      <c r="B24" s="471" t="s">
        <v>20</v>
      </c>
      <c r="C24" s="471"/>
      <c r="D24" s="471"/>
      <c r="E24" s="471"/>
      <c r="F24" s="471"/>
      <c r="G24" s="471"/>
      <c r="H24" s="471"/>
      <c r="I24" s="471"/>
      <c r="J24" s="471"/>
      <c r="K24" s="471"/>
      <c r="L24" s="471"/>
      <c r="M24" s="170"/>
      <c r="R24" s="46"/>
      <c r="W24" s="46"/>
    </row>
    <row r="25" spans="2:48" ht="15.65" customHeight="1" x14ac:dyDescent="0.25">
      <c r="B25" s="286" t="s">
        <v>21</v>
      </c>
      <c r="C25" s="384" t="s">
        <v>22</v>
      </c>
      <c r="D25" s="384"/>
      <c r="E25" s="286"/>
      <c r="F25" s="286" t="s">
        <v>87</v>
      </c>
      <c r="G25" s="286"/>
      <c r="H25" s="74" t="s">
        <v>74</v>
      </c>
      <c r="I25" s="322" t="s">
        <v>135</v>
      </c>
      <c r="J25" s="43"/>
      <c r="K25" s="259" t="s">
        <v>136</v>
      </c>
      <c r="L25" s="286"/>
    </row>
    <row r="26" spans="2:48" s="177" customFormat="1" ht="14.25" customHeight="1" x14ac:dyDescent="0.25">
      <c r="B26" s="307" t="str">
        <f>CONCATENATE("LBC-",Registro!B23)</f>
        <v>LBC-009</v>
      </c>
      <c r="C26" s="468" t="str">
        <f>IF(Registro!C23&lt;&gt;0,Registro!C23,"")</f>
        <v>Multicalibrador Digital</v>
      </c>
      <c r="D26" s="468"/>
      <c r="E26" s="307"/>
      <c r="F26" s="307" t="str">
        <f>IF(Registro!I23&lt;&gt;0,Registro!G23&amp;"  -  "&amp;Registro!I23,"")</f>
        <v>Socintec  -  RI 2381/20</v>
      </c>
      <c r="G26" s="307"/>
      <c r="H26" s="308">
        <f>IF(Registro!J23&lt;&gt;0,Registro!J23,"")</f>
        <v>44378</v>
      </c>
      <c r="I26" s="309" t="str">
        <f>Registro!E23</f>
        <v>0,1</v>
      </c>
      <c r="J26" s="310"/>
      <c r="K26" s="311">
        <f>IF(Registro!K23&lt;&gt;0,Registro!K23,"")</f>
        <v>0.01</v>
      </c>
      <c r="L26" s="312"/>
      <c r="R26" s="179"/>
      <c r="W26" s="179"/>
      <c r="X26" s="180"/>
      <c r="AE26" s="154"/>
      <c r="AF26" s="154"/>
      <c r="AG26" s="154"/>
      <c r="AS26" s="178"/>
      <c r="AT26" s="178"/>
      <c r="AU26" s="178"/>
      <c r="AV26" s="178"/>
    </row>
    <row r="27" spans="2:48" s="43" customFormat="1" ht="9" customHeight="1" x14ac:dyDescent="0.25">
      <c r="B27" s="304"/>
      <c r="C27" s="290"/>
      <c r="D27" s="290"/>
      <c r="E27" s="290"/>
      <c r="F27" s="290"/>
      <c r="G27" s="290"/>
      <c r="H27" s="82"/>
      <c r="I27" s="82"/>
      <c r="J27" s="290"/>
      <c r="K27" s="305"/>
      <c r="L27" s="306"/>
    </row>
    <row r="28" spans="2:48" ht="15.75" customHeight="1" x14ac:dyDescent="0.25">
      <c r="B28" s="457" t="s">
        <v>26</v>
      </c>
      <c r="C28" s="457"/>
      <c r="D28" s="457"/>
      <c r="E28" s="171" t="s">
        <v>119</v>
      </c>
      <c r="F28" s="462" t="s">
        <v>27</v>
      </c>
      <c r="G28" s="182">
        <f>Registro!F25</f>
        <v>21.9</v>
      </c>
      <c r="H28" s="183" t="s">
        <v>71</v>
      </c>
      <c r="I28" s="464" t="s">
        <v>29</v>
      </c>
      <c r="J28" s="464"/>
      <c r="K28" s="184" t="str">
        <f>Registro!J25&amp;" ± 5 %UR"</f>
        <v>47 ± 5 %UR</v>
      </c>
      <c r="L28" s="43"/>
      <c r="M28" s="185"/>
      <c r="X28" s="181" t="s">
        <v>30</v>
      </c>
      <c r="Y28" s="181"/>
      <c r="Z28" s="181" t="s">
        <v>90</v>
      </c>
      <c r="AA28" s="181" t="s">
        <v>31</v>
      </c>
      <c r="AB28" s="181" t="s">
        <v>32</v>
      </c>
      <c r="AC28" s="181" t="s">
        <v>33</v>
      </c>
    </row>
    <row r="29" spans="2:48" ht="15.75" customHeight="1" x14ac:dyDescent="0.25">
      <c r="B29" s="458"/>
      <c r="C29" s="458"/>
      <c r="D29" s="458"/>
      <c r="E29" s="300" t="s">
        <v>60</v>
      </c>
      <c r="F29" s="463"/>
      <c r="G29" s="301">
        <f>Registro!F26</f>
        <v>22</v>
      </c>
      <c r="H29" s="302" t="s">
        <v>71</v>
      </c>
      <c r="I29" s="465"/>
      <c r="J29" s="465"/>
      <c r="K29" s="303" t="str">
        <f>Registro!J26&amp;" ± 5 %UR"</f>
        <v>47 ± 5 %UR</v>
      </c>
      <c r="L29" s="291"/>
      <c r="M29" s="185"/>
      <c r="N29" s="88"/>
      <c r="X29" s="1" t="s">
        <v>107</v>
      </c>
      <c r="Y29" s="181" t="s">
        <v>106</v>
      </c>
      <c r="Z29" s="181"/>
      <c r="AA29" s="186">
        <f>K26</f>
        <v>0.01</v>
      </c>
      <c r="AB29" s="187">
        <v>2</v>
      </c>
      <c r="AC29" s="187">
        <v>1</v>
      </c>
      <c r="AD29" s="274"/>
    </row>
    <row r="30" spans="2:48" ht="16.5" customHeight="1" x14ac:dyDescent="0.25">
      <c r="B30" s="188"/>
      <c r="C30" s="188"/>
      <c r="D30" s="459" t="s">
        <v>116</v>
      </c>
      <c r="E30" s="459"/>
      <c r="F30" s="459"/>
      <c r="G30" s="459"/>
      <c r="H30" s="459"/>
      <c r="I30" s="459"/>
      <c r="J30" s="459"/>
      <c r="K30" s="459"/>
      <c r="L30" s="299"/>
      <c r="M30" s="188"/>
      <c r="X30" s="1" t="s">
        <v>108</v>
      </c>
      <c r="Y30" s="181" t="s">
        <v>124</v>
      </c>
      <c r="Z30" s="181"/>
      <c r="AA30" s="186">
        <f>I26/2</f>
        <v>0.05</v>
      </c>
      <c r="AB30" s="192">
        <f>SQRT(12)</f>
        <v>3.4641016151377544</v>
      </c>
      <c r="AC30" s="187">
        <v>1</v>
      </c>
      <c r="AD30" s="274"/>
    </row>
    <row r="31" spans="2:48" s="43" customFormat="1" ht="12.65" customHeight="1" x14ac:dyDescent="0.35">
      <c r="B31" s="384"/>
      <c r="C31" s="384"/>
      <c r="D31" s="189"/>
      <c r="F31" s="189"/>
      <c r="G31" s="444"/>
      <c r="H31" s="444"/>
      <c r="I31" s="444"/>
      <c r="J31" s="444"/>
      <c r="K31" s="444"/>
      <c r="L31" s="251"/>
      <c r="M31" s="190"/>
      <c r="N31" s="26"/>
      <c r="O31" s="26"/>
      <c r="P31" s="26"/>
      <c r="Q31" s="26"/>
      <c r="R31" s="26"/>
      <c r="W31" s="26"/>
      <c r="X31" s="1" t="s">
        <v>109</v>
      </c>
      <c r="Y31" s="440" t="s">
        <v>121</v>
      </c>
      <c r="Z31" s="441"/>
      <c r="AA31" s="275">
        <f>Deriva!D17</f>
        <v>8.4336999992956407E-2</v>
      </c>
      <c r="AB31" s="187">
        <f>SQRT(3)</f>
        <v>1.7320508075688772</v>
      </c>
      <c r="AC31" s="187">
        <v>1</v>
      </c>
      <c r="AD31" s="186">
        <f>($AA31*$AC31)/$AB31</f>
        <v>4.8691989648578848E-2</v>
      </c>
    </row>
    <row r="32" spans="2:48" ht="15" customHeight="1" x14ac:dyDescent="0.3">
      <c r="B32" s="250"/>
      <c r="C32" s="191"/>
      <c r="D32" s="334"/>
      <c r="E32" s="448" t="s">
        <v>114</v>
      </c>
      <c r="F32" s="448"/>
      <c r="G32" s="292"/>
      <c r="H32" s="292"/>
      <c r="I32" s="293"/>
      <c r="J32" s="294"/>
      <c r="K32" s="43"/>
      <c r="L32" s="249"/>
      <c r="X32" s="1" t="s">
        <v>130</v>
      </c>
      <c r="Y32" s="440" t="s">
        <v>53</v>
      </c>
      <c r="Z32" s="441"/>
      <c r="AA32" s="186">
        <f>IF(Registro!H17="D",(L21/2),IF(Registro!H17="A",(L21/4),"DEFINIR"))</f>
        <v>0.5</v>
      </c>
      <c r="AB32" s="192">
        <f>SQRT(12)</f>
        <v>3.4641016151377544</v>
      </c>
      <c r="AC32" s="187">
        <v>1</v>
      </c>
      <c r="AD32" s="186">
        <f>($AA32*$AC32)/$AB32</f>
        <v>0.14433756729740646</v>
      </c>
      <c r="AP32" s="26"/>
      <c r="AQ32" s="26"/>
      <c r="AR32" s="26"/>
      <c r="AS32" s="26"/>
      <c r="AT32" s="26"/>
      <c r="AU32" s="26"/>
      <c r="AV32" s="26"/>
    </row>
    <row r="33" spans="2:55" ht="18" customHeight="1" x14ac:dyDescent="0.25">
      <c r="B33" s="191"/>
      <c r="C33" s="38"/>
      <c r="D33" s="335" t="s">
        <v>147</v>
      </c>
      <c r="E33" s="336" t="s">
        <v>144</v>
      </c>
      <c r="F33" s="336" t="s">
        <v>145</v>
      </c>
      <c r="G33" s="336" t="s">
        <v>115</v>
      </c>
      <c r="H33" s="323"/>
      <c r="I33" s="460" t="s">
        <v>24</v>
      </c>
      <c r="J33" s="461"/>
      <c r="K33" s="43"/>
      <c r="L33" s="250"/>
      <c r="N33" s="445" t="s">
        <v>137</v>
      </c>
      <c r="O33" s="446"/>
      <c r="P33" s="446"/>
      <c r="Q33" s="447"/>
      <c r="R33" s="43"/>
      <c r="S33" s="445" t="s">
        <v>138</v>
      </c>
      <c r="T33" s="446"/>
      <c r="U33" s="446"/>
      <c r="V33" s="447"/>
      <c r="W33" s="43"/>
      <c r="AP33" s="26"/>
    </row>
    <row r="34" spans="2:55" ht="15.75" customHeight="1" x14ac:dyDescent="0.25">
      <c r="B34" s="8"/>
      <c r="C34" s="193"/>
      <c r="D34" s="329" t="str">
        <f>H21</f>
        <v>RPM</v>
      </c>
      <c r="E34" s="330" t="s">
        <v>134</v>
      </c>
      <c r="F34" s="331" t="str">
        <f>H21</f>
        <v>RPM</v>
      </c>
      <c r="G34" s="330" t="str">
        <f>F34</f>
        <v>RPM</v>
      </c>
      <c r="H34" s="332"/>
      <c r="I34" s="332" t="str">
        <f>G34</f>
        <v>RPM</v>
      </c>
      <c r="J34" s="333" t="s">
        <v>25</v>
      </c>
      <c r="K34" s="43"/>
      <c r="L34" s="194"/>
      <c r="N34" s="197" t="s">
        <v>92</v>
      </c>
      <c r="O34" s="38" t="s">
        <v>93</v>
      </c>
      <c r="P34" s="38" t="s">
        <v>94</v>
      </c>
      <c r="Q34" s="198" t="s">
        <v>110</v>
      </c>
      <c r="S34" s="197" t="s">
        <v>92</v>
      </c>
      <c r="T34" s="38" t="s">
        <v>93</v>
      </c>
      <c r="U34" s="38" t="s">
        <v>94</v>
      </c>
      <c r="V34" s="198" t="s">
        <v>110</v>
      </c>
      <c r="X34" s="199" t="s">
        <v>120</v>
      </c>
      <c r="Y34" s="199" t="s">
        <v>127</v>
      </c>
      <c r="Z34" s="199" t="s">
        <v>128</v>
      </c>
      <c r="AA34" s="200" t="s">
        <v>31</v>
      </c>
      <c r="AB34" s="200" t="s">
        <v>32</v>
      </c>
      <c r="AC34" s="200" t="s">
        <v>33</v>
      </c>
      <c r="AD34" s="200" t="s">
        <v>129</v>
      </c>
      <c r="AE34" s="200" t="s">
        <v>34</v>
      </c>
      <c r="AF34" s="269" t="s">
        <v>107</v>
      </c>
      <c r="AG34" s="269" t="s">
        <v>108</v>
      </c>
      <c r="AH34" s="200" t="s">
        <v>35</v>
      </c>
      <c r="AI34" s="229" t="s">
        <v>139</v>
      </c>
      <c r="AO34" s="269" t="s">
        <v>107</v>
      </c>
      <c r="AP34" s="26"/>
    </row>
    <row r="35" spans="2:55" ht="15.75" customHeight="1" x14ac:dyDescent="0.35">
      <c r="B35" s="266"/>
      <c r="C35" s="43"/>
      <c r="D35" s="496">
        <f>Registro!B32</f>
        <v>6</v>
      </c>
      <c r="E35" s="497">
        <f>V35</f>
        <v>6</v>
      </c>
      <c r="F35" s="497">
        <f t="shared" ref="F35:F45" si="0">Q35</f>
        <v>5.9000000000000012</v>
      </c>
      <c r="G35" s="498">
        <f t="shared" ref="G35:G45" si="1">Q35-V35</f>
        <v>-9.9999999999998757E-2</v>
      </c>
      <c r="H35" s="343"/>
      <c r="I35" s="498">
        <f t="shared" ref="I35:I45" si="2">AI35</f>
        <v>0.30667622354922774</v>
      </c>
      <c r="J35" s="503">
        <f>I35/(MAX(D35:D45)-$D$35)*100</f>
        <v>5.1117815706441935E-4</v>
      </c>
      <c r="K35" s="43"/>
      <c r="L35" s="196"/>
      <c r="N35" s="243">
        <f>Registro!G32</f>
        <v>5.9</v>
      </c>
      <c r="O35" s="195">
        <f>Registro!I32</f>
        <v>5.9</v>
      </c>
      <c r="P35" s="195">
        <f>Registro!K32</f>
        <v>5.9</v>
      </c>
      <c r="Q35" s="246">
        <f>AVERAGE(N35:P35)</f>
        <v>5.9000000000000012</v>
      </c>
      <c r="S35" s="243">
        <f>Registro!H32</f>
        <v>6</v>
      </c>
      <c r="T35" s="195">
        <f>Registro!J32</f>
        <v>6</v>
      </c>
      <c r="U35" s="195">
        <f>Registro!L32</f>
        <v>6</v>
      </c>
      <c r="V35" s="246">
        <f>AVERAGE(S35:U35)</f>
        <v>6</v>
      </c>
      <c r="X35" s="187" t="s">
        <v>95</v>
      </c>
      <c r="Y35" s="186">
        <f t="shared" ref="Y35:Y45" si="3">STDEV(N35:P35)</f>
        <v>1.0877919644084146E-15</v>
      </c>
      <c r="Z35" s="186">
        <f t="shared" ref="Z35:Z45" si="4">STDEV(S35:U35)</f>
        <v>0</v>
      </c>
      <c r="AA35" s="192">
        <f t="shared" ref="AA35:AA45" si="5">SQRT($AG$47)</f>
        <v>1.7320508075688772</v>
      </c>
      <c r="AB35" s="200">
        <v>1</v>
      </c>
      <c r="AC35" s="202">
        <f t="shared" ref="AC35:AC45" si="6">($Y35*$AB35)/$AA35</f>
        <v>6.2803698347350997E-16</v>
      </c>
      <c r="AD35" s="202">
        <f t="shared" ref="AD35:AD45" si="7">($Z35*$AB35)/$AA35</f>
        <v>0</v>
      </c>
      <c r="AE35" s="203">
        <f t="shared" ref="AE35:AE45" si="8">$AG$47-1</f>
        <v>2</v>
      </c>
      <c r="AF35" s="273">
        <f>AO35</f>
        <v>0.01</v>
      </c>
      <c r="AG35" s="272">
        <f>(((IF(D35&lt;1000,0.1,1))/2)*$AC$30)/$AB$30</f>
        <v>1.4433756729740645E-2</v>
      </c>
      <c r="AH35" s="204">
        <f t="shared" ref="AH35:AH45" si="9">SQRT(AF35^2+AG35^2+$AD$31^2+$AD$32^2+$AC35^2+$AD35^2)</f>
        <v>0.15333811177461387</v>
      </c>
      <c r="AI35" s="248">
        <f t="shared" ref="AI35:AI45" si="10">AH35*$AI$47</f>
        <v>0.30667622354922774</v>
      </c>
      <c r="AM35" s="62">
        <v>5</v>
      </c>
      <c r="AN35" s="62">
        <v>0.01</v>
      </c>
      <c r="AO35" s="270">
        <f t="shared" ref="AO35:AO45" si="11">(MAX(AP35:BC35)*$AC$29)/$AB$29</f>
        <v>0.01</v>
      </c>
      <c r="AP35" s="62" t="b">
        <f t="shared" ref="AP35:AP45" si="12">IF(D35&lt;=$AM$35,$AN$35)</f>
        <v>0</v>
      </c>
      <c r="AQ35" s="268">
        <f t="shared" ref="AQ35:AQ45" si="13">IF(AND(D35&gt;$AM$35,D35&lt;=$AM$36),$AN$36)</f>
        <v>0.02</v>
      </c>
      <c r="AR35" s="268" t="b">
        <f t="shared" ref="AR35:AR45" si="14">IF(AND(D35&gt;$AM$36,D35&lt;=$AM$37),$AN$37)</f>
        <v>0</v>
      </c>
      <c r="AS35" s="268" t="b">
        <f t="shared" ref="AS35:AS45" si="15">IF(AND(D35&gt;$AM$37,D35&lt;=$AM$38),$AN$38)</f>
        <v>0</v>
      </c>
      <c r="AT35" s="268" t="b">
        <f t="shared" ref="AT35:AT45" si="16">IF(AND(D35&gt;$AM$38,D35&lt;=$AM$39),$AN$39)</f>
        <v>0</v>
      </c>
      <c r="AU35" s="268" t="b">
        <f t="shared" ref="AU35:AU45" si="17">IF(AND(D35&gt;$AM$39,D35&lt;=$AM$40),$AN$40)</f>
        <v>0</v>
      </c>
      <c r="AV35" s="268" t="b">
        <f t="shared" ref="AV35:AV45" si="18">IF(AND(D35&gt;$AM$40,D35&lt;=$AM$41),$AN$41)</f>
        <v>0</v>
      </c>
      <c r="AW35" s="268" t="b">
        <f t="shared" ref="AW35:AW45" si="19">IF(AND(D35&gt;$AM$41,D35&lt;=$AM$42),$AN$42)</f>
        <v>0</v>
      </c>
      <c r="AX35" s="268" t="b">
        <f t="shared" ref="AX35:AX45" si="20">IF(AND(D35&gt;$AM$42,D35&lt;=$AM$43),$AN$43)</f>
        <v>0</v>
      </c>
      <c r="AY35" s="268" t="b">
        <f t="shared" ref="AY35:AY45" si="21">IF(AND(D35&gt;$AM$43,D35&lt;=$AM$44),$AN$44)</f>
        <v>0</v>
      </c>
      <c r="AZ35" s="268" t="b">
        <f t="shared" ref="AZ35:AZ45" si="22">IF(AND(D35&gt;$AM$44,D35&lt;=$AM$45),$AN$45)</f>
        <v>0</v>
      </c>
      <c r="BA35" s="268" t="b">
        <f t="shared" ref="BA35:BA45" si="23">IF(AND(D35&gt;$AM$45,D35&lt;=$AM$46),$AN$46)</f>
        <v>0</v>
      </c>
      <c r="BB35" s="268" t="b">
        <f t="shared" ref="BB35:BB45" si="24">IF(AND(D35&gt;$AM$46,D35&lt;=$AM$47),$AN$47)</f>
        <v>0</v>
      </c>
      <c r="BC35" s="268" t="b">
        <f t="shared" ref="BC35:BC45" si="25">IF(AND(D35&gt;$AM$47,D35&lt;=$AM$48),$AN$48)</f>
        <v>0</v>
      </c>
    </row>
    <row r="36" spans="2:55" ht="15.75" customHeight="1" x14ac:dyDescent="0.35">
      <c r="B36" s="266"/>
      <c r="C36" s="43"/>
      <c r="D36" s="496">
        <f>Registro!B33</f>
        <v>360</v>
      </c>
      <c r="E36" s="499">
        <f t="shared" ref="E36:E45" si="26">V36</f>
        <v>360</v>
      </c>
      <c r="F36" s="499">
        <f t="shared" si="0"/>
        <v>359.89999999999992</v>
      </c>
      <c r="G36" s="498">
        <f t="shared" si="1"/>
        <v>-0.10000000000007958</v>
      </c>
      <c r="H36" s="343"/>
      <c r="I36" s="498">
        <f t="shared" si="2"/>
        <v>0.30667622354922774</v>
      </c>
      <c r="J36" s="503">
        <f>I36/(MAX(D35:D45)-$D$35)*100</f>
        <v>5.1117815706441935E-4</v>
      </c>
      <c r="K36" s="43"/>
      <c r="L36" s="196"/>
      <c r="N36" s="243">
        <f>Registro!G33</f>
        <v>359.9</v>
      </c>
      <c r="O36" s="195">
        <f>Registro!I33</f>
        <v>359.9</v>
      </c>
      <c r="P36" s="195">
        <f>Registro!K33</f>
        <v>359.9</v>
      </c>
      <c r="Q36" s="246">
        <f>AVERAGE(N36:P36)</f>
        <v>359.89999999999992</v>
      </c>
      <c r="R36" s="201"/>
      <c r="S36" s="243">
        <f>Registro!H33</f>
        <v>360</v>
      </c>
      <c r="T36" s="195">
        <f>Registro!J33</f>
        <v>360</v>
      </c>
      <c r="U36" s="195">
        <f>Registro!L33</f>
        <v>360</v>
      </c>
      <c r="V36" s="246">
        <f t="shared" ref="V36:V45" si="27">AVERAGE(S36:U36)</f>
        <v>360</v>
      </c>
      <c r="X36" s="187" t="s">
        <v>96</v>
      </c>
      <c r="Y36" s="186">
        <f t="shared" si="3"/>
        <v>6.9618685722138533E-14</v>
      </c>
      <c r="Z36" s="186">
        <f t="shared" si="4"/>
        <v>0</v>
      </c>
      <c r="AA36" s="192">
        <f t="shared" si="5"/>
        <v>1.7320508075688772</v>
      </c>
      <c r="AB36" s="200">
        <v>1</v>
      </c>
      <c r="AC36" s="202">
        <f t="shared" si="6"/>
        <v>4.0194366942304638E-14</v>
      </c>
      <c r="AD36" s="202">
        <f t="shared" si="7"/>
        <v>0</v>
      </c>
      <c r="AE36" s="203">
        <f t="shared" si="8"/>
        <v>2</v>
      </c>
      <c r="AF36" s="273">
        <f t="shared" ref="AF36:AF45" si="28">AO36</f>
        <v>0.01</v>
      </c>
      <c r="AG36" s="272">
        <f>(((IF(D36&lt;1000,0.1,1))/2)*$AC$30)/$AB$30</f>
        <v>1.4433756729740645E-2</v>
      </c>
      <c r="AH36" s="204">
        <f t="shared" si="9"/>
        <v>0.15333811177461387</v>
      </c>
      <c r="AI36" s="248">
        <f t="shared" si="10"/>
        <v>0.30667622354922774</v>
      </c>
      <c r="AM36" s="62">
        <v>10</v>
      </c>
      <c r="AN36" s="62">
        <v>0.02</v>
      </c>
      <c r="AO36" s="270">
        <f t="shared" si="11"/>
        <v>0.01</v>
      </c>
      <c r="AP36" s="62" t="b">
        <f t="shared" si="12"/>
        <v>0</v>
      </c>
      <c r="AQ36" s="268" t="b">
        <f t="shared" si="13"/>
        <v>0</v>
      </c>
      <c r="AR36" s="268" t="b">
        <f t="shared" si="14"/>
        <v>0</v>
      </c>
      <c r="AS36" s="268" t="b">
        <f t="shared" si="15"/>
        <v>0</v>
      </c>
      <c r="AT36" s="268">
        <f t="shared" si="16"/>
        <v>0.02</v>
      </c>
      <c r="AU36" s="268" t="b">
        <f t="shared" si="17"/>
        <v>0</v>
      </c>
      <c r="AV36" s="268" t="b">
        <f t="shared" si="18"/>
        <v>0</v>
      </c>
      <c r="AW36" s="268" t="b">
        <f t="shared" si="19"/>
        <v>0</v>
      </c>
      <c r="AX36" s="268" t="b">
        <f t="shared" si="20"/>
        <v>0</v>
      </c>
      <c r="AY36" s="268" t="b">
        <f t="shared" si="21"/>
        <v>0</v>
      </c>
      <c r="AZ36" s="268" t="b">
        <f t="shared" si="22"/>
        <v>0</v>
      </c>
      <c r="BA36" s="268" t="b">
        <f t="shared" si="23"/>
        <v>0</v>
      </c>
      <c r="BB36" s="268" t="b">
        <f t="shared" si="24"/>
        <v>0</v>
      </c>
      <c r="BC36" s="268" t="b">
        <f t="shared" si="25"/>
        <v>0</v>
      </c>
    </row>
    <row r="37" spans="2:55" ht="15.75" customHeight="1" x14ac:dyDescent="0.35">
      <c r="B37" s="266"/>
      <c r="C37" s="43"/>
      <c r="D37" s="496">
        <f>Registro!B34</f>
        <v>900</v>
      </c>
      <c r="E37" s="499">
        <f t="shared" si="26"/>
        <v>900</v>
      </c>
      <c r="F37" s="499">
        <f t="shared" si="0"/>
        <v>899.93333333333339</v>
      </c>
      <c r="G37" s="498">
        <f t="shared" si="1"/>
        <v>-6.6666666666606034E-2</v>
      </c>
      <c r="H37" s="343"/>
      <c r="I37" s="498">
        <f t="shared" si="2"/>
        <v>0.33440706312546958</v>
      </c>
      <c r="J37" s="503">
        <f>I37/(MAX(D35:D45)-$D$35)*100</f>
        <v>5.574008452936453E-4</v>
      </c>
      <c r="K37" s="43"/>
      <c r="L37" s="196"/>
      <c r="N37" s="243">
        <f>Registro!G34</f>
        <v>900</v>
      </c>
      <c r="O37" s="195">
        <f>Registro!I34</f>
        <v>899.8</v>
      </c>
      <c r="P37" s="195">
        <f>Registro!K34</f>
        <v>900</v>
      </c>
      <c r="Q37" s="246">
        <f t="shared" ref="Q37:Q45" si="29">AVERAGE(N37:P37)</f>
        <v>899.93333333333339</v>
      </c>
      <c r="R37" s="201"/>
      <c r="S37" s="243">
        <f>Registro!H34</f>
        <v>900</v>
      </c>
      <c r="T37" s="195">
        <f>Registro!J34</f>
        <v>900</v>
      </c>
      <c r="U37" s="195">
        <f>Registro!L34</f>
        <v>900</v>
      </c>
      <c r="V37" s="246">
        <f t="shared" si="27"/>
        <v>900</v>
      </c>
      <c r="X37" s="187" t="s">
        <v>97</v>
      </c>
      <c r="Y37" s="186">
        <f t="shared" si="3"/>
        <v>0.11547005383795141</v>
      </c>
      <c r="Z37" s="186">
        <f t="shared" si="4"/>
        <v>0</v>
      </c>
      <c r="AA37" s="192">
        <f t="shared" si="5"/>
        <v>1.7320508075688772</v>
      </c>
      <c r="AB37" s="200">
        <v>1</v>
      </c>
      <c r="AC37" s="202">
        <f t="shared" si="6"/>
        <v>6.6666666666681834E-2</v>
      </c>
      <c r="AD37" s="202">
        <f t="shared" si="7"/>
        <v>0</v>
      </c>
      <c r="AE37" s="203">
        <f t="shared" si="8"/>
        <v>2</v>
      </c>
      <c r="AF37" s="273">
        <f t="shared" si="28"/>
        <v>0.01</v>
      </c>
      <c r="AG37" s="272">
        <f>(((IF(D37&lt;1000,0.1,1))/2)*$AC$30)/$AB$30</f>
        <v>1.4433756729740645E-2</v>
      </c>
      <c r="AH37" s="204">
        <f t="shared" si="9"/>
        <v>0.16720353156273479</v>
      </c>
      <c r="AI37" s="248">
        <f t="shared" si="10"/>
        <v>0.33440706312546958</v>
      </c>
      <c r="AM37" s="62">
        <v>50</v>
      </c>
      <c r="AN37" s="62">
        <v>0.02</v>
      </c>
      <c r="AO37" s="270">
        <f t="shared" si="11"/>
        <v>0.01</v>
      </c>
      <c r="AP37" s="62" t="b">
        <f t="shared" si="12"/>
        <v>0</v>
      </c>
      <c r="AQ37" s="268" t="b">
        <f t="shared" si="13"/>
        <v>0</v>
      </c>
      <c r="AR37" s="268" t="b">
        <f t="shared" si="14"/>
        <v>0</v>
      </c>
      <c r="AS37" s="268" t="b">
        <f t="shared" si="15"/>
        <v>0</v>
      </c>
      <c r="AT37" s="268" t="b">
        <f t="shared" si="16"/>
        <v>0</v>
      </c>
      <c r="AU37" s="268">
        <f t="shared" si="17"/>
        <v>0.02</v>
      </c>
      <c r="AV37" s="268" t="b">
        <f t="shared" si="18"/>
        <v>0</v>
      </c>
      <c r="AW37" s="268" t="b">
        <f t="shared" si="19"/>
        <v>0</v>
      </c>
      <c r="AX37" s="268" t="b">
        <f t="shared" si="20"/>
        <v>0</v>
      </c>
      <c r="AY37" s="268" t="b">
        <f t="shared" si="21"/>
        <v>0</v>
      </c>
      <c r="AZ37" s="268" t="b">
        <f t="shared" si="22"/>
        <v>0</v>
      </c>
      <c r="BA37" s="268" t="b">
        <f t="shared" si="23"/>
        <v>0</v>
      </c>
      <c r="BB37" s="268" t="b">
        <f t="shared" si="24"/>
        <v>0</v>
      </c>
      <c r="BC37" s="268" t="b">
        <f t="shared" si="25"/>
        <v>0</v>
      </c>
    </row>
    <row r="38" spans="2:55" ht="15.75" customHeight="1" x14ac:dyDescent="0.35">
      <c r="B38" s="266"/>
      <c r="C38" s="43"/>
      <c r="D38" s="496">
        <f>Registro!B35</f>
        <v>1800</v>
      </c>
      <c r="E38" s="499">
        <f t="shared" si="26"/>
        <v>1800</v>
      </c>
      <c r="F38" s="499">
        <f t="shared" si="0"/>
        <v>1799.6666666666667</v>
      </c>
      <c r="G38" s="498">
        <f t="shared" si="1"/>
        <v>-0.33333333333325754</v>
      </c>
      <c r="H38" s="343"/>
      <c r="I38" s="498">
        <f t="shared" si="2"/>
        <v>0.78879322419431352</v>
      </c>
      <c r="J38" s="503">
        <f>I38/(MAX(D35:D45)-$D$35)*100</f>
        <v>1.3147868523424235E-3</v>
      </c>
      <c r="K38" s="43"/>
      <c r="L38" s="196"/>
      <c r="N38" s="243">
        <f>Registro!G35</f>
        <v>1800</v>
      </c>
      <c r="O38" s="195">
        <f>Registro!I35</f>
        <v>1800</v>
      </c>
      <c r="P38" s="195">
        <f>Registro!K35</f>
        <v>1799</v>
      </c>
      <c r="Q38" s="246">
        <f t="shared" si="29"/>
        <v>1799.6666666666667</v>
      </c>
      <c r="R38" s="201"/>
      <c r="S38" s="243">
        <f>Registro!H35</f>
        <v>1800</v>
      </c>
      <c r="T38" s="195">
        <f>Registro!J35</f>
        <v>1800</v>
      </c>
      <c r="U38" s="195">
        <f>Registro!L35</f>
        <v>1800</v>
      </c>
      <c r="V38" s="246">
        <f t="shared" si="27"/>
        <v>1800</v>
      </c>
      <c r="X38" s="187" t="s">
        <v>98</v>
      </c>
      <c r="Y38" s="186">
        <f t="shared" si="3"/>
        <v>0.57735026918962584</v>
      </c>
      <c r="Z38" s="186">
        <f t="shared" si="4"/>
        <v>0</v>
      </c>
      <c r="AA38" s="192">
        <f t="shared" si="5"/>
        <v>1.7320508075688772</v>
      </c>
      <c r="AB38" s="200">
        <v>1</v>
      </c>
      <c r="AC38" s="202">
        <f t="shared" si="6"/>
        <v>0.33333333333333337</v>
      </c>
      <c r="AD38" s="202">
        <f t="shared" si="7"/>
        <v>0</v>
      </c>
      <c r="AE38" s="203">
        <f t="shared" si="8"/>
        <v>2</v>
      </c>
      <c r="AF38" s="273">
        <f t="shared" si="28"/>
        <v>0.02</v>
      </c>
      <c r="AG38" s="272">
        <f t="shared" ref="AG38:AG45" si="30">(((IF(D38&lt;1000,0.1,1))/2)*$AC$30)/$AB$30</f>
        <v>0.14433756729740646</v>
      </c>
      <c r="AH38" s="204">
        <f t="shared" si="9"/>
        <v>0.39439661209715676</v>
      </c>
      <c r="AI38" s="248">
        <f t="shared" si="10"/>
        <v>0.78879322419431352</v>
      </c>
      <c r="AM38" s="62">
        <v>100</v>
      </c>
      <c r="AN38" s="62">
        <v>0.02</v>
      </c>
      <c r="AO38" s="270">
        <f t="shared" si="11"/>
        <v>0.02</v>
      </c>
      <c r="AP38" s="62" t="b">
        <f t="shared" si="12"/>
        <v>0</v>
      </c>
      <c r="AQ38" s="268" t="b">
        <f t="shared" si="13"/>
        <v>0</v>
      </c>
      <c r="AR38" s="268" t="b">
        <f t="shared" si="14"/>
        <v>0</v>
      </c>
      <c r="AS38" s="268" t="b">
        <f t="shared" si="15"/>
        <v>0</v>
      </c>
      <c r="AT38" s="268" t="b">
        <f t="shared" si="16"/>
        <v>0</v>
      </c>
      <c r="AU38" s="268" t="b">
        <f t="shared" si="17"/>
        <v>0</v>
      </c>
      <c r="AV38" s="268">
        <f t="shared" si="18"/>
        <v>0.04</v>
      </c>
      <c r="AW38" s="268" t="b">
        <f t="shared" si="19"/>
        <v>0</v>
      </c>
      <c r="AX38" s="268" t="b">
        <f t="shared" si="20"/>
        <v>0</v>
      </c>
      <c r="AY38" s="268" t="b">
        <f t="shared" si="21"/>
        <v>0</v>
      </c>
      <c r="AZ38" s="268" t="b">
        <f t="shared" si="22"/>
        <v>0</v>
      </c>
      <c r="BA38" s="268" t="b">
        <f t="shared" si="23"/>
        <v>0</v>
      </c>
      <c r="BB38" s="268" t="b">
        <f t="shared" si="24"/>
        <v>0</v>
      </c>
      <c r="BC38" s="268" t="b">
        <f t="shared" si="25"/>
        <v>0</v>
      </c>
    </row>
    <row r="39" spans="2:55" ht="15.75" customHeight="1" x14ac:dyDescent="0.35">
      <c r="B39" s="266"/>
      <c r="C39" s="43"/>
      <c r="D39" s="496">
        <f>Registro!B36</f>
        <v>3600</v>
      </c>
      <c r="E39" s="499">
        <f t="shared" si="26"/>
        <v>3600</v>
      </c>
      <c r="F39" s="499">
        <f t="shared" si="0"/>
        <v>3599</v>
      </c>
      <c r="G39" s="498">
        <f t="shared" si="1"/>
        <v>-1</v>
      </c>
      <c r="H39" s="343"/>
      <c r="I39" s="498">
        <f t="shared" si="2"/>
        <v>0.43387821573618551</v>
      </c>
      <c r="J39" s="503">
        <f>I39/(MAX(D35:D45)-$D$35)*100</f>
        <v>7.2320267982829201E-4</v>
      </c>
      <c r="K39" s="43"/>
      <c r="L39" s="196"/>
      <c r="N39" s="243">
        <f>Registro!G36</f>
        <v>3599</v>
      </c>
      <c r="O39" s="195">
        <f>Registro!I36</f>
        <v>3599</v>
      </c>
      <c r="P39" s="195">
        <f>Registro!K36</f>
        <v>3599</v>
      </c>
      <c r="Q39" s="246">
        <f t="shared" si="29"/>
        <v>3599</v>
      </c>
      <c r="R39" s="201"/>
      <c r="S39" s="243">
        <f>Registro!H36</f>
        <v>3600</v>
      </c>
      <c r="T39" s="195">
        <f>Registro!J36</f>
        <v>3600</v>
      </c>
      <c r="U39" s="195">
        <f>Registro!L36</f>
        <v>3600</v>
      </c>
      <c r="V39" s="246">
        <f t="shared" si="27"/>
        <v>3600</v>
      </c>
      <c r="X39" s="187" t="s">
        <v>99</v>
      </c>
      <c r="Y39" s="186">
        <f t="shared" si="3"/>
        <v>0</v>
      </c>
      <c r="Z39" s="186">
        <f t="shared" si="4"/>
        <v>0</v>
      </c>
      <c r="AA39" s="192">
        <f t="shared" si="5"/>
        <v>1.7320508075688772</v>
      </c>
      <c r="AB39" s="200">
        <v>1</v>
      </c>
      <c r="AC39" s="202">
        <f t="shared" si="6"/>
        <v>0</v>
      </c>
      <c r="AD39" s="202">
        <f t="shared" si="7"/>
        <v>0</v>
      </c>
      <c r="AE39" s="203">
        <f t="shared" si="8"/>
        <v>2</v>
      </c>
      <c r="AF39" s="273">
        <f t="shared" si="28"/>
        <v>5.5E-2</v>
      </c>
      <c r="AG39" s="272">
        <f t="shared" si="30"/>
        <v>0.14433756729740646</v>
      </c>
      <c r="AH39" s="204">
        <f t="shared" si="9"/>
        <v>0.21693910786809276</v>
      </c>
      <c r="AI39" s="248">
        <f t="shared" si="10"/>
        <v>0.43387821573618551</v>
      </c>
      <c r="AM39" s="62">
        <v>500</v>
      </c>
      <c r="AN39" s="62">
        <v>0.02</v>
      </c>
      <c r="AO39" s="270">
        <f t="shared" si="11"/>
        <v>5.5E-2</v>
      </c>
      <c r="AP39" s="62" t="b">
        <f t="shared" si="12"/>
        <v>0</v>
      </c>
      <c r="AQ39" s="268" t="b">
        <f t="shared" si="13"/>
        <v>0</v>
      </c>
      <c r="AR39" s="268" t="b">
        <f t="shared" si="14"/>
        <v>0</v>
      </c>
      <c r="AS39" s="268" t="b">
        <f t="shared" si="15"/>
        <v>0</v>
      </c>
      <c r="AT39" s="268" t="b">
        <f t="shared" si="16"/>
        <v>0</v>
      </c>
      <c r="AU39" s="268" t="b">
        <f t="shared" si="17"/>
        <v>0</v>
      </c>
      <c r="AV39" s="268" t="b">
        <f t="shared" si="18"/>
        <v>0</v>
      </c>
      <c r="AW39" s="268">
        <f t="shared" si="19"/>
        <v>0.11</v>
      </c>
      <c r="AX39" s="268" t="b">
        <f t="shared" si="20"/>
        <v>0</v>
      </c>
      <c r="AY39" s="268" t="b">
        <f t="shared" si="21"/>
        <v>0</v>
      </c>
      <c r="AZ39" s="268" t="b">
        <f t="shared" si="22"/>
        <v>0</v>
      </c>
      <c r="BA39" s="268" t="b">
        <f t="shared" si="23"/>
        <v>0</v>
      </c>
      <c r="BB39" s="268" t="b">
        <f t="shared" si="24"/>
        <v>0</v>
      </c>
      <c r="BC39" s="268" t="b">
        <f t="shared" si="25"/>
        <v>0</v>
      </c>
    </row>
    <row r="40" spans="2:55" ht="15.75" customHeight="1" x14ac:dyDescent="0.35">
      <c r="B40" s="266"/>
      <c r="C40" s="43"/>
      <c r="D40" s="496">
        <f>Registro!B37</f>
        <v>5400</v>
      </c>
      <c r="E40" s="499">
        <f t="shared" si="26"/>
        <v>5400</v>
      </c>
      <c r="F40" s="499">
        <f t="shared" si="0"/>
        <v>5399</v>
      </c>
      <c r="G40" s="498">
        <f t="shared" si="1"/>
        <v>-1</v>
      </c>
      <c r="H40" s="343"/>
      <c r="I40" s="498">
        <f t="shared" si="2"/>
        <v>0.43387821573618551</v>
      </c>
      <c r="J40" s="503">
        <f>I40/(MAX(D35:D45)-$D$35)*100</f>
        <v>7.2320267982829201E-4</v>
      </c>
      <c r="K40" s="43"/>
      <c r="L40" s="196"/>
      <c r="N40" s="243">
        <f>Registro!G37</f>
        <v>5399</v>
      </c>
      <c r="O40" s="195">
        <f>Registro!I37</f>
        <v>5399</v>
      </c>
      <c r="P40" s="195">
        <f>Registro!K37</f>
        <v>5399</v>
      </c>
      <c r="Q40" s="246">
        <f t="shared" si="29"/>
        <v>5399</v>
      </c>
      <c r="R40" s="201"/>
      <c r="S40" s="243">
        <f>Registro!H37</f>
        <v>5400</v>
      </c>
      <c r="T40" s="195">
        <f>Registro!J37</f>
        <v>5400</v>
      </c>
      <c r="U40" s="195">
        <f>Registro!L37</f>
        <v>5400</v>
      </c>
      <c r="V40" s="246">
        <f t="shared" si="27"/>
        <v>5400</v>
      </c>
      <c r="X40" s="187" t="s">
        <v>100</v>
      </c>
      <c r="Y40" s="186">
        <f t="shared" si="3"/>
        <v>0</v>
      </c>
      <c r="Z40" s="186">
        <f t="shared" si="4"/>
        <v>0</v>
      </c>
      <c r="AA40" s="192">
        <f t="shared" si="5"/>
        <v>1.7320508075688772</v>
      </c>
      <c r="AB40" s="200">
        <v>1</v>
      </c>
      <c r="AC40" s="202">
        <f t="shared" si="6"/>
        <v>0</v>
      </c>
      <c r="AD40" s="202">
        <f t="shared" si="7"/>
        <v>0</v>
      </c>
      <c r="AE40" s="203">
        <f t="shared" si="8"/>
        <v>2</v>
      </c>
      <c r="AF40" s="273">
        <f t="shared" si="28"/>
        <v>5.5E-2</v>
      </c>
      <c r="AG40" s="272">
        <f t="shared" si="30"/>
        <v>0.14433756729740646</v>
      </c>
      <c r="AH40" s="204">
        <f t="shared" si="9"/>
        <v>0.21693910786809276</v>
      </c>
      <c r="AI40" s="248">
        <f t="shared" si="10"/>
        <v>0.43387821573618551</v>
      </c>
      <c r="AM40" s="62">
        <v>1000</v>
      </c>
      <c r="AN40" s="62">
        <v>0.02</v>
      </c>
      <c r="AO40" s="270">
        <f t="shared" si="11"/>
        <v>5.5E-2</v>
      </c>
      <c r="AP40" s="62" t="b">
        <f t="shared" si="12"/>
        <v>0</v>
      </c>
      <c r="AQ40" s="268" t="b">
        <f t="shared" si="13"/>
        <v>0</v>
      </c>
      <c r="AR40" s="268" t="b">
        <f t="shared" si="14"/>
        <v>0</v>
      </c>
      <c r="AS40" s="268" t="b">
        <f t="shared" si="15"/>
        <v>0</v>
      </c>
      <c r="AT40" s="268" t="b">
        <f t="shared" si="16"/>
        <v>0</v>
      </c>
      <c r="AU40" s="268" t="b">
        <f t="shared" si="17"/>
        <v>0</v>
      </c>
      <c r="AV40" s="268" t="b">
        <f t="shared" si="18"/>
        <v>0</v>
      </c>
      <c r="AW40" s="268">
        <f t="shared" si="19"/>
        <v>0.11</v>
      </c>
      <c r="AX40" s="268" t="b">
        <f t="shared" si="20"/>
        <v>0</v>
      </c>
      <c r="AY40" s="268" t="b">
        <f t="shared" si="21"/>
        <v>0</v>
      </c>
      <c r="AZ40" s="268" t="b">
        <f t="shared" si="22"/>
        <v>0</v>
      </c>
      <c r="BA40" s="268" t="b">
        <f t="shared" si="23"/>
        <v>0</v>
      </c>
      <c r="BB40" s="268" t="b">
        <f t="shared" si="24"/>
        <v>0</v>
      </c>
      <c r="BC40" s="268" t="b">
        <f t="shared" si="25"/>
        <v>0</v>
      </c>
    </row>
    <row r="41" spans="2:55" ht="15.75" customHeight="1" x14ac:dyDescent="0.35">
      <c r="B41" s="266"/>
      <c r="C41" s="43"/>
      <c r="D41" s="496">
        <f>Registro!B38</f>
        <v>12000</v>
      </c>
      <c r="E41" s="499">
        <f t="shared" si="26"/>
        <v>12000</v>
      </c>
      <c r="F41" s="499">
        <f t="shared" si="0"/>
        <v>11998.666666666666</v>
      </c>
      <c r="G41" s="498">
        <f t="shared" si="1"/>
        <v>-1.3333333333339397</v>
      </c>
      <c r="H41" s="343"/>
      <c r="I41" s="498">
        <f t="shared" si="2"/>
        <v>1.4200098886515522</v>
      </c>
      <c r="J41" s="503">
        <f>I41/(MAX(D35:D45)-$D$35)*100</f>
        <v>2.3669198397365605E-3</v>
      </c>
      <c r="K41" s="43"/>
      <c r="L41" s="196"/>
      <c r="N41" s="243">
        <f>Registro!G38</f>
        <v>11998</v>
      </c>
      <c r="O41" s="195">
        <f>Registro!I38</f>
        <v>11998</v>
      </c>
      <c r="P41" s="195">
        <f>Registro!K38</f>
        <v>12000</v>
      </c>
      <c r="Q41" s="246">
        <f t="shared" si="29"/>
        <v>11998.666666666666</v>
      </c>
      <c r="R41" s="201"/>
      <c r="S41" s="243">
        <f>Registro!H38</f>
        <v>12000</v>
      </c>
      <c r="T41" s="195">
        <f>Registro!J38</f>
        <v>12000</v>
      </c>
      <c r="U41" s="195">
        <f>Registro!L38</f>
        <v>12000</v>
      </c>
      <c r="V41" s="246">
        <f t="shared" si="27"/>
        <v>12000</v>
      </c>
      <c r="X41" s="187" t="s">
        <v>101</v>
      </c>
      <c r="Y41" s="186">
        <f t="shared" si="3"/>
        <v>1.1547005383792515</v>
      </c>
      <c r="Z41" s="186">
        <f t="shared" si="4"/>
        <v>0</v>
      </c>
      <c r="AA41" s="192">
        <f t="shared" si="5"/>
        <v>1.7320508075688772</v>
      </c>
      <c r="AB41" s="200">
        <v>1</v>
      </c>
      <c r="AC41" s="202">
        <f t="shared" si="6"/>
        <v>0.66666666666666663</v>
      </c>
      <c r="AD41" s="202">
        <f t="shared" si="7"/>
        <v>0</v>
      </c>
      <c r="AE41" s="203">
        <f t="shared" si="8"/>
        <v>2</v>
      </c>
      <c r="AF41" s="273">
        <f t="shared" si="28"/>
        <v>0.125</v>
      </c>
      <c r="AG41" s="272">
        <f t="shared" si="30"/>
        <v>0.14433756729740646</v>
      </c>
      <c r="AH41" s="204">
        <f t="shared" si="9"/>
        <v>0.7100049443257761</v>
      </c>
      <c r="AI41" s="248">
        <f t="shared" si="10"/>
        <v>1.4200098886515522</v>
      </c>
      <c r="AM41" s="62">
        <v>3000</v>
      </c>
      <c r="AN41" s="62">
        <v>0.04</v>
      </c>
      <c r="AO41" s="270">
        <f t="shared" si="11"/>
        <v>0.125</v>
      </c>
      <c r="AP41" s="62" t="b">
        <f t="shared" si="12"/>
        <v>0</v>
      </c>
      <c r="AQ41" s="268" t="b">
        <f t="shared" si="13"/>
        <v>0</v>
      </c>
      <c r="AR41" s="268" t="b">
        <f t="shared" si="14"/>
        <v>0</v>
      </c>
      <c r="AS41" s="268" t="b">
        <f t="shared" si="15"/>
        <v>0</v>
      </c>
      <c r="AT41" s="268" t="b">
        <f t="shared" si="16"/>
        <v>0</v>
      </c>
      <c r="AU41" s="268" t="b">
        <f t="shared" si="17"/>
        <v>0</v>
      </c>
      <c r="AV41" s="268" t="b">
        <f t="shared" si="18"/>
        <v>0</v>
      </c>
      <c r="AW41" s="268" t="b">
        <f t="shared" si="19"/>
        <v>0</v>
      </c>
      <c r="AX41" s="268">
        <f t="shared" si="20"/>
        <v>0.25</v>
      </c>
      <c r="AY41" s="268" t="b">
        <f t="shared" si="21"/>
        <v>0</v>
      </c>
      <c r="AZ41" s="268" t="b">
        <f t="shared" si="22"/>
        <v>0</v>
      </c>
      <c r="BA41" s="268" t="b">
        <f t="shared" si="23"/>
        <v>0</v>
      </c>
      <c r="BB41" s="268" t="b">
        <f t="shared" si="24"/>
        <v>0</v>
      </c>
      <c r="BC41" s="268" t="b">
        <f t="shared" si="25"/>
        <v>0</v>
      </c>
    </row>
    <row r="42" spans="2:55" ht="15.75" customHeight="1" x14ac:dyDescent="0.35">
      <c r="B42" s="266"/>
      <c r="C42" s="43"/>
      <c r="D42" s="496">
        <f>Registro!B39</f>
        <v>24000</v>
      </c>
      <c r="E42" s="499">
        <f t="shared" si="26"/>
        <v>24000</v>
      </c>
      <c r="F42" s="499">
        <f t="shared" si="0"/>
        <v>23999</v>
      </c>
      <c r="G42" s="498">
        <f t="shared" si="1"/>
        <v>-1</v>
      </c>
      <c r="H42" s="343"/>
      <c r="I42" s="498">
        <f t="shared" si="2"/>
        <v>0.5797847066717231</v>
      </c>
      <c r="J42" s="503">
        <f>I42/(MAX(D35:D45)-$D$35)*100</f>
        <v>9.6640448490136204E-4</v>
      </c>
      <c r="K42" s="43"/>
      <c r="L42" s="196"/>
      <c r="N42" s="243">
        <f>Registro!G39</f>
        <v>23999</v>
      </c>
      <c r="O42" s="195">
        <f>Registro!I39</f>
        <v>23999</v>
      </c>
      <c r="P42" s="195">
        <f>Registro!K39</f>
        <v>23999</v>
      </c>
      <c r="Q42" s="246">
        <f t="shared" si="29"/>
        <v>23999</v>
      </c>
      <c r="R42" s="201"/>
      <c r="S42" s="243">
        <f>Registro!H39</f>
        <v>24000</v>
      </c>
      <c r="T42" s="195">
        <f>Registro!J39</f>
        <v>24000</v>
      </c>
      <c r="U42" s="195">
        <f>Registro!L39</f>
        <v>24000</v>
      </c>
      <c r="V42" s="246">
        <f t="shared" si="27"/>
        <v>24000</v>
      </c>
      <c r="X42" s="187" t="s">
        <v>102</v>
      </c>
      <c r="Y42" s="186">
        <f t="shared" si="3"/>
        <v>0</v>
      </c>
      <c r="Z42" s="186">
        <f t="shared" si="4"/>
        <v>0</v>
      </c>
      <c r="AA42" s="192">
        <f t="shared" si="5"/>
        <v>1.7320508075688772</v>
      </c>
      <c r="AB42" s="200">
        <v>1</v>
      </c>
      <c r="AC42" s="202">
        <f t="shared" si="6"/>
        <v>0</v>
      </c>
      <c r="AD42" s="202">
        <f t="shared" si="7"/>
        <v>0</v>
      </c>
      <c r="AE42" s="203">
        <f t="shared" si="8"/>
        <v>2</v>
      </c>
      <c r="AF42" s="273">
        <f t="shared" si="28"/>
        <v>0.2</v>
      </c>
      <c r="AG42" s="272">
        <f t="shared" si="30"/>
        <v>0.14433756729740646</v>
      </c>
      <c r="AH42" s="204">
        <f t="shared" si="9"/>
        <v>0.28989235333586155</v>
      </c>
      <c r="AI42" s="248">
        <f t="shared" si="10"/>
        <v>0.5797847066717231</v>
      </c>
      <c r="AM42" s="62">
        <v>9000</v>
      </c>
      <c r="AN42" s="62">
        <v>0.11</v>
      </c>
      <c r="AO42" s="270">
        <f t="shared" si="11"/>
        <v>0.2</v>
      </c>
      <c r="AP42" s="62" t="b">
        <f t="shared" si="12"/>
        <v>0</v>
      </c>
      <c r="AQ42" s="268" t="b">
        <f t="shared" si="13"/>
        <v>0</v>
      </c>
      <c r="AR42" s="268" t="b">
        <f t="shared" si="14"/>
        <v>0</v>
      </c>
      <c r="AS42" s="268" t="b">
        <f t="shared" si="15"/>
        <v>0</v>
      </c>
      <c r="AT42" s="268" t="b">
        <f t="shared" si="16"/>
        <v>0</v>
      </c>
      <c r="AU42" s="268" t="b">
        <f t="shared" si="17"/>
        <v>0</v>
      </c>
      <c r="AV42" s="268" t="b">
        <f t="shared" si="18"/>
        <v>0</v>
      </c>
      <c r="AW42" s="268" t="b">
        <f t="shared" si="19"/>
        <v>0</v>
      </c>
      <c r="AX42" s="268" t="b">
        <f t="shared" si="20"/>
        <v>0</v>
      </c>
      <c r="AY42" s="268">
        <f t="shared" si="21"/>
        <v>0.4</v>
      </c>
      <c r="AZ42" s="268" t="b">
        <f t="shared" si="22"/>
        <v>0</v>
      </c>
      <c r="BA42" s="268" t="b">
        <f t="shared" si="23"/>
        <v>0</v>
      </c>
      <c r="BB42" s="268" t="b">
        <f t="shared" si="24"/>
        <v>0</v>
      </c>
      <c r="BC42" s="268" t="b">
        <f t="shared" si="25"/>
        <v>0</v>
      </c>
    </row>
    <row r="43" spans="2:55" ht="15.75" customHeight="1" x14ac:dyDescent="0.35">
      <c r="B43" s="266"/>
      <c r="C43" s="43"/>
      <c r="D43" s="496">
        <f>Registro!B40</f>
        <v>36000</v>
      </c>
      <c r="E43" s="499">
        <f t="shared" si="26"/>
        <v>36000</v>
      </c>
      <c r="F43" s="499">
        <f t="shared" si="0"/>
        <v>35999</v>
      </c>
      <c r="G43" s="498">
        <f t="shared" si="1"/>
        <v>-1</v>
      </c>
      <c r="H43" s="343"/>
      <c r="I43" s="498">
        <f t="shared" si="2"/>
        <v>0.81618031469180619</v>
      </c>
      <c r="J43" s="503">
        <f>I43/(MAX(D35:D45)-$D$35)*100</f>
        <v>1.360436568143158E-3</v>
      </c>
      <c r="K43" s="43"/>
      <c r="L43" s="196"/>
      <c r="N43" s="243">
        <f>Registro!G40</f>
        <v>35999</v>
      </c>
      <c r="O43" s="195">
        <f>Registro!I40</f>
        <v>35999</v>
      </c>
      <c r="P43" s="195">
        <f>Registro!K40</f>
        <v>35999</v>
      </c>
      <c r="Q43" s="246">
        <f t="shared" si="29"/>
        <v>35999</v>
      </c>
      <c r="R43" s="201"/>
      <c r="S43" s="243">
        <f>Registro!H40</f>
        <v>36000</v>
      </c>
      <c r="T43" s="195">
        <f>Registro!J40</f>
        <v>36000</v>
      </c>
      <c r="U43" s="195">
        <f>Registro!L40</f>
        <v>36000</v>
      </c>
      <c r="V43" s="246">
        <f t="shared" si="27"/>
        <v>36000</v>
      </c>
      <c r="X43" s="187" t="s">
        <v>103</v>
      </c>
      <c r="Y43" s="186">
        <f t="shared" si="3"/>
        <v>0</v>
      </c>
      <c r="Z43" s="186">
        <f t="shared" si="4"/>
        <v>0</v>
      </c>
      <c r="AA43" s="192">
        <f t="shared" si="5"/>
        <v>1.7320508075688772</v>
      </c>
      <c r="AB43" s="200">
        <v>1</v>
      </c>
      <c r="AC43" s="202">
        <f t="shared" si="6"/>
        <v>0</v>
      </c>
      <c r="AD43" s="202">
        <f t="shared" si="7"/>
        <v>0</v>
      </c>
      <c r="AE43" s="203">
        <f t="shared" si="8"/>
        <v>2</v>
      </c>
      <c r="AF43" s="273">
        <f t="shared" si="28"/>
        <v>0.35</v>
      </c>
      <c r="AG43" s="272">
        <f t="shared" si="30"/>
        <v>0.14433756729740646</v>
      </c>
      <c r="AH43" s="204">
        <f t="shared" si="9"/>
        <v>0.40809015734590309</v>
      </c>
      <c r="AI43" s="248">
        <f t="shared" si="10"/>
        <v>0.81618031469180619</v>
      </c>
      <c r="AM43" s="62">
        <v>18000</v>
      </c>
      <c r="AN43" s="62">
        <v>0.25</v>
      </c>
      <c r="AO43" s="270">
        <f t="shared" si="11"/>
        <v>0.35</v>
      </c>
      <c r="AP43" s="62" t="b">
        <f t="shared" si="12"/>
        <v>0</v>
      </c>
      <c r="AQ43" s="268" t="b">
        <f t="shared" si="13"/>
        <v>0</v>
      </c>
      <c r="AR43" s="268" t="b">
        <f t="shared" si="14"/>
        <v>0</v>
      </c>
      <c r="AS43" s="268" t="b">
        <f t="shared" si="15"/>
        <v>0</v>
      </c>
      <c r="AT43" s="268" t="b">
        <f t="shared" si="16"/>
        <v>0</v>
      </c>
      <c r="AU43" s="268" t="b">
        <f t="shared" si="17"/>
        <v>0</v>
      </c>
      <c r="AV43" s="268" t="b">
        <f t="shared" si="18"/>
        <v>0</v>
      </c>
      <c r="AW43" s="268" t="b">
        <f t="shared" si="19"/>
        <v>0</v>
      </c>
      <c r="AX43" s="268" t="b">
        <f t="shared" si="20"/>
        <v>0</v>
      </c>
      <c r="AY43" s="268" t="b">
        <f t="shared" si="21"/>
        <v>0</v>
      </c>
      <c r="AZ43" s="268">
        <f t="shared" si="22"/>
        <v>0.7</v>
      </c>
      <c r="BA43" s="268" t="b">
        <f t="shared" si="23"/>
        <v>0</v>
      </c>
      <c r="BB43" s="268" t="b">
        <f t="shared" si="24"/>
        <v>0</v>
      </c>
      <c r="BC43" s="268" t="b">
        <f t="shared" si="25"/>
        <v>0</v>
      </c>
    </row>
    <row r="44" spans="2:55" ht="15.75" customHeight="1" x14ac:dyDescent="0.35">
      <c r="B44" s="266"/>
      <c r="C44" s="43"/>
      <c r="D44" s="496">
        <f>Registro!B41</f>
        <v>48000</v>
      </c>
      <c r="E44" s="499">
        <f t="shared" si="26"/>
        <v>48000</v>
      </c>
      <c r="F44" s="499">
        <f t="shared" si="0"/>
        <v>47999</v>
      </c>
      <c r="G44" s="498">
        <f t="shared" si="1"/>
        <v>-1</v>
      </c>
      <c r="H44" s="343"/>
      <c r="I44" s="498">
        <f t="shared" si="2"/>
        <v>0.81618031469180619</v>
      </c>
      <c r="J44" s="503">
        <f>I44/(MAX(D35:D45)-$D$35)*100</f>
        <v>1.360436568143158E-3</v>
      </c>
      <c r="K44" s="43"/>
      <c r="L44" s="196"/>
      <c r="N44" s="243">
        <f>Registro!G41</f>
        <v>47999</v>
      </c>
      <c r="O44" s="195">
        <f>Registro!I41</f>
        <v>47999</v>
      </c>
      <c r="P44" s="195">
        <f>Registro!K41</f>
        <v>47999</v>
      </c>
      <c r="Q44" s="246">
        <f t="shared" si="29"/>
        <v>47999</v>
      </c>
      <c r="R44" s="201"/>
      <c r="S44" s="243">
        <f>Registro!H41</f>
        <v>48000</v>
      </c>
      <c r="T44" s="195">
        <f>Registro!J41</f>
        <v>48000</v>
      </c>
      <c r="U44" s="195">
        <f>Registro!L41</f>
        <v>48000</v>
      </c>
      <c r="V44" s="246">
        <f t="shared" si="27"/>
        <v>48000</v>
      </c>
      <c r="X44" s="187" t="s">
        <v>104</v>
      </c>
      <c r="Y44" s="186">
        <f t="shared" si="3"/>
        <v>0</v>
      </c>
      <c r="Z44" s="186">
        <f t="shared" si="4"/>
        <v>0</v>
      </c>
      <c r="AA44" s="192">
        <f t="shared" si="5"/>
        <v>1.7320508075688772</v>
      </c>
      <c r="AB44" s="200">
        <v>1</v>
      </c>
      <c r="AC44" s="202">
        <f t="shared" si="6"/>
        <v>0</v>
      </c>
      <c r="AD44" s="202">
        <f t="shared" si="7"/>
        <v>0</v>
      </c>
      <c r="AE44" s="203">
        <f t="shared" si="8"/>
        <v>2</v>
      </c>
      <c r="AF44" s="273">
        <f t="shared" si="28"/>
        <v>0.35</v>
      </c>
      <c r="AG44" s="272">
        <f t="shared" si="30"/>
        <v>0.14433756729740646</v>
      </c>
      <c r="AH44" s="204">
        <f t="shared" si="9"/>
        <v>0.40809015734590309</v>
      </c>
      <c r="AI44" s="248">
        <f t="shared" si="10"/>
        <v>0.81618031469180619</v>
      </c>
      <c r="AM44" s="62">
        <v>30000</v>
      </c>
      <c r="AN44" s="62">
        <v>0.4</v>
      </c>
      <c r="AO44" s="270">
        <f t="shared" si="11"/>
        <v>0.35</v>
      </c>
      <c r="AP44" s="62" t="b">
        <f t="shared" si="12"/>
        <v>0</v>
      </c>
      <c r="AQ44" s="268" t="b">
        <f t="shared" si="13"/>
        <v>0</v>
      </c>
      <c r="AR44" s="268" t="b">
        <f t="shared" si="14"/>
        <v>0</v>
      </c>
      <c r="AS44" s="268" t="b">
        <f t="shared" si="15"/>
        <v>0</v>
      </c>
      <c r="AT44" s="268" t="b">
        <f t="shared" si="16"/>
        <v>0</v>
      </c>
      <c r="AU44" s="268" t="b">
        <f t="shared" si="17"/>
        <v>0</v>
      </c>
      <c r="AV44" s="268" t="b">
        <f t="shared" si="18"/>
        <v>0</v>
      </c>
      <c r="AW44" s="268" t="b">
        <f t="shared" si="19"/>
        <v>0</v>
      </c>
      <c r="AX44" s="268" t="b">
        <f t="shared" si="20"/>
        <v>0</v>
      </c>
      <c r="AY44" s="268" t="b">
        <f t="shared" si="21"/>
        <v>0</v>
      </c>
      <c r="AZ44" s="268">
        <f t="shared" si="22"/>
        <v>0.7</v>
      </c>
      <c r="BA44" s="268" t="b">
        <f t="shared" si="23"/>
        <v>0</v>
      </c>
      <c r="BB44" s="268" t="b">
        <f t="shared" si="24"/>
        <v>0</v>
      </c>
      <c r="BC44" s="268" t="b">
        <f t="shared" si="25"/>
        <v>0</v>
      </c>
    </row>
    <row r="45" spans="2:55" ht="15.75" customHeight="1" x14ac:dyDescent="0.35">
      <c r="B45" s="266"/>
      <c r="C45" s="43"/>
      <c r="D45" s="500">
        <f>Registro!B42</f>
        <v>60000</v>
      </c>
      <c r="E45" s="501">
        <f t="shared" si="26"/>
        <v>60000</v>
      </c>
      <c r="F45" s="501">
        <f t="shared" si="0"/>
        <v>59993</v>
      </c>
      <c r="G45" s="502">
        <f t="shared" si="1"/>
        <v>-7</v>
      </c>
      <c r="H45" s="344"/>
      <c r="I45" s="502">
        <f t="shared" si="2"/>
        <v>0.99305100880590014</v>
      </c>
      <c r="J45" s="504">
        <f>I45/(MAX(D35:D45)-$D$35)*100</f>
        <v>1.6552505397304732E-3</v>
      </c>
      <c r="K45" s="43"/>
      <c r="L45" s="196"/>
      <c r="N45" s="244">
        <f>Registro!G42</f>
        <v>59993</v>
      </c>
      <c r="O45" s="245">
        <f>Registro!I42</f>
        <v>59993</v>
      </c>
      <c r="P45" s="245">
        <f>Registro!K42</f>
        <v>59993</v>
      </c>
      <c r="Q45" s="247">
        <f t="shared" si="29"/>
        <v>59993</v>
      </c>
      <c r="R45" s="201"/>
      <c r="S45" s="244">
        <f>Registro!H42</f>
        <v>60000</v>
      </c>
      <c r="T45" s="245">
        <f>Registro!J42</f>
        <v>60000</v>
      </c>
      <c r="U45" s="245">
        <f>Registro!L42</f>
        <v>60000</v>
      </c>
      <c r="V45" s="247">
        <f t="shared" si="27"/>
        <v>60000</v>
      </c>
      <c r="X45" s="187" t="s">
        <v>105</v>
      </c>
      <c r="Y45" s="186">
        <f t="shared" si="3"/>
        <v>0</v>
      </c>
      <c r="Z45" s="186">
        <f t="shared" si="4"/>
        <v>0</v>
      </c>
      <c r="AA45" s="192">
        <f t="shared" si="5"/>
        <v>1.7320508075688772</v>
      </c>
      <c r="AB45" s="200">
        <v>1</v>
      </c>
      <c r="AC45" s="202">
        <f t="shared" si="6"/>
        <v>0</v>
      </c>
      <c r="AD45" s="202">
        <f t="shared" si="7"/>
        <v>0</v>
      </c>
      <c r="AE45" s="203">
        <f t="shared" si="8"/>
        <v>2</v>
      </c>
      <c r="AF45" s="273">
        <f t="shared" si="28"/>
        <v>0.45</v>
      </c>
      <c r="AG45" s="272">
        <f t="shared" si="30"/>
        <v>0.14433756729740646</v>
      </c>
      <c r="AH45" s="204">
        <f t="shared" si="9"/>
        <v>0.49652550440295007</v>
      </c>
      <c r="AI45" s="248">
        <f t="shared" si="10"/>
        <v>0.99305100880590014</v>
      </c>
      <c r="AM45" s="62">
        <v>50000</v>
      </c>
      <c r="AN45" s="62">
        <v>0.7</v>
      </c>
      <c r="AO45" s="271">
        <f t="shared" si="11"/>
        <v>0.45</v>
      </c>
      <c r="AP45" s="62" t="b">
        <f t="shared" si="12"/>
        <v>0</v>
      </c>
      <c r="AQ45" s="268" t="b">
        <f t="shared" si="13"/>
        <v>0</v>
      </c>
      <c r="AR45" s="268" t="b">
        <f t="shared" si="14"/>
        <v>0</v>
      </c>
      <c r="AS45" s="268" t="b">
        <f t="shared" si="15"/>
        <v>0</v>
      </c>
      <c r="AT45" s="268" t="b">
        <f t="shared" si="16"/>
        <v>0</v>
      </c>
      <c r="AU45" s="268" t="b">
        <f t="shared" si="17"/>
        <v>0</v>
      </c>
      <c r="AV45" s="268" t="b">
        <f t="shared" si="18"/>
        <v>0</v>
      </c>
      <c r="AW45" s="268" t="b">
        <f t="shared" si="19"/>
        <v>0</v>
      </c>
      <c r="AX45" s="268" t="b">
        <f t="shared" si="20"/>
        <v>0</v>
      </c>
      <c r="AY45" s="268" t="b">
        <f t="shared" si="21"/>
        <v>0</v>
      </c>
      <c r="AZ45" s="268" t="b">
        <f t="shared" si="22"/>
        <v>0</v>
      </c>
      <c r="BA45" s="268">
        <f t="shared" si="23"/>
        <v>0.9</v>
      </c>
      <c r="BB45" s="268" t="b">
        <f t="shared" si="24"/>
        <v>0</v>
      </c>
      <c r="BC45" s="268" t="b">
        <f t="shared" si="25"/>
        <v>0</v>
      </c>
    </row>
    <row r="46" spans="2:55" ht="15.75" customHeight="1" x14ac:dyDescent="0.25">
      <c r="B46" s="295"/>
      <c r="C46" s="296"/>
      <c r="D46" s="297"/>
      <c r="E46" s="298"/>
      <c r="F46" s="297"/>
      <c r="G46" s="297"/>
      <c r="H46" s="297"/>
      <c r="I46" s="297"/>
      <c r="J46" s="297"/>
      <c r="K46" s="297"/>
      <c r="L46" s="298"/>
      <c r="M46" s="205"/>
      <c r="R46" s="201"/>
      <c r="AM46" s="62">
        <v>70000</v>
      </c>
      <c r="AN46" s="62">
        <v>0.9</v>
      </c>
      <c r="AO46" s="62"/>
      <c r="AP46" s="62"/>
      <c r="AQ46" s="268"/>
      <c r="AR46" s="268"/>
      <c r="AS46" s="268"/>
      <c r="AT46" s="268"/>
      <c r="AU46" s="268"/>
      <c r="AV46" s="268"/>
      <c r="AW46" s="268"/>
      <c r="AX46" s="268"/>
      <c r="AY46" s="268"/>
      <c r="AZ46" s="268"/>
      <c r="BA46" s="268"/>
      <c r="BB46" s="268"/>
      <c r="BC46" s="268"/>
    </row>
    <row r="47" spans="2:55" ht="14.15" customHeight="1" x14ac:dyDescent="0.25"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AF47" s="200" t="s">
        <v>37</v>
      </c>
      <c r="AG47" s="206">
        <v>3</v>
      </c>
      <c r="AH47" s="200" t="s">
        <v>38</v>
      </c>
      <c r="AI47" s="203">
        <v>2</v>
      </c>
      <c r="AM47" s="62">
        <v>80000</v>
      </c>
      <c r="AN47" s="62">
        <v>1.1000000000000001</v>
      </c>
      <c r="AO47" s="62"/>
      <c r="AP47" s="62"/>
      <c r="AQ47" s="268"/>
      <c r="AR47" s="268"/>
      <c r="AS47" s="268"/>
      <c r="AT47" s="268"/>
      <c r="AU47" s="268"/>
      <c r="AV47" s="268"/>
      <c r="AW47" s="268"/>
      <c r="AX47" s="268"/>
      <c r="AY47" s="268"/>
      <c r="AZ47" s="268"/>
      <c r="BA47" s="268"/>
      <c r="BB47" s="268"/>
      <c r="BC47" s="268"/>
    </row>
    <row r="48" spans="2:55" ht="15" customHeight="1" x14ac:dyDescent="0.35">
      <c r="B48" s="444" t="s">
        <v>39</v>
      </c>
      <c r="C48" s="444"/>
      <c r="D48" s="444"/>
      <c r="E48" s="444"/>
      <c r="F48" s="444"/>
      <c r="G48" s="444"/>
      <c r="H48" s="444"/>
      <c r="I48" s="444"/>
      <c r="J48" s="444"/>
      <c r="K48" s="444"/>
      <c r="L48" s="444"/>
      <c r="M48" s="190"/>
      <c r="N48" s="190"/>
      <c r="O48" s="190"/>
      <c r="AM48" s="62">
        <v>99999</v>
      </c>
      <c r="AN48" s="82">
        <v>1.4</v>
      </c>
      <c r="AO48" s="62"/>
      <c r="AP48" s="62"/>
      <c r="AQ48" s="268"/>
      <c r="AR48" s="268"/>
      <c r="AS48" s="268"/>
      <c r="AT48" s="268"/>
      <c r="AU48" s="268"/>
      <c r="AV48" s="268"/>
      <c r="AW48" s="268"/>
      <c r="AX48" s="268"/>
      <c r="AY48" s="268"/>
      <c r="AZ48" s="268"/>
      <c r="BA48" s="268"/>
      <c r="BB48" s="268"/>
      <c r="BC48" s="268"/>
    </row>
    <row r="49" spans="2:24" ht="12" customHeight="1" x14ac:dyDescent="0.25">
      <c r="B49" s="207" t="s">
        <v>122</v>
      </c>
      <c r="C49" s="59"/>
      <c r="D49" s="59"/>
      <c r="E49" s="59"/>
      <c r="F49" s="59"/>
      <c r="G49" s="59"/>
      <c r="H49" s="59"/>
      <c r="I49" s="59"/>
      <c r="J49" s="41" t="str">
        <f>I22</f>
        <v>IT-018-0</v>
      </c>
      <c r="K49" s="43"/>
      <c r="L49" s="43"/>
      <c r="N49" s="75"/>
      <c r="O49" s="75"/>
    </row>
    <row r="50" spans="2:24" ht="12" customHeight="1" x14ac:dyDescent="0.25">
      <c r="B50" s="207" t="s">
        <v>123</v>
      </c>
      <c r="C50" s="59"/>
      <c r="D50" s="59"/>
      <c r="E50" s="59"/>
      <c r="F50" s="59"/>
      <c r="G50" s="59"/>
      <c r="H50" s="59"/>
      <c r="I50" s="59"/>
      <c r="J50" s="59"/>
      <c r="K50" s="59"/>
      <c r="L50" s="41"/>
      <c r="N50" s="75"/>
      <c r="O50" s="75"/>
    </row>
    <row r="51" spans="2:24" ht="12" customHeight="1" x14ac:dyDescent="0.25">
      <c r="B51" s="208" t="s">
        <v>68</v>
      </c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75"/>
      <c r="O51" s="75"/>
    </row>
    <row r="52" spans="2:24" ht="12" customHeight="1" x14ac:dyDescent="0.25">
      <c r="B52" s="209" t="s">
        <v>111</v>
      </c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</row>
    <row r="53" spans="2:24" ht="10.5" customHeight="1" x14ac:dyDescent="0.25">
      <c r="B53" s="211" t="s">
        <v>112</v>
      </c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44"/>
      <c r="N53" s="44"/>
      <c r="O53" s="44"/>
    </row>
    <row r="54" spans="2:24" ht="12" customHeight="1" x14ac:dyDescent="0.25">
      <c r="B54" s="208" t="s">
        <v>125</v>
      </c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212"/>
      <c r="O54" s="212"/>
    </row>
    <row r="55" spans="2:24" ht="12" customHeight="1" x14ac:dyDescent="0.25">
      <c r="B55" s="208" t="s">
        <v>64</v>
      </c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212"/>
      <c r="O55" s="212"/>
    </row>
    <row r="56" spans="2:24" ht="12" customHeight="1" x14ac:dyDescent="0.25">
      <c r="B56" s="209" t="s">
        <v>40</v>
      </c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212"/>
      <c r="O56" s="212"/>
    </row>
    <row r="57" spans="2:24" ht="12" customHeight="1" x14ac:dyDescent="0.25">
      <c r="B57" s="209" t="s">
        <v>149</v>
      </c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212"/>
      <c r="O57" s="212"/>
    </row>
    <row r="58" spans="2:24" ht="12" customHeight="1" x14ac:dyDescent="0.25">
      <c r="B58" s="209" t="s">
        <v>148</v>
      </c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2"/>
      <c r="O58" s="212"/>
      <c r="P58" s="43"/>
      <c r="Q58" s="43"/>
      <c r="R58" s="43"/>
      <c r="S58" s="43"/>
      <c r="T58" s="43"/>
      <c r="U58" s="43"/>
      <c r="V58" s="43"/>
      <c r="W58" s="43"/>
      <c r="X58" s="43"/>
    </row>
    <row r="59" spans="2:24" ht="7.5" customHeight="1" x14ac:dyDescent="0.25">
      <c r="B59" s="291"/>
      <c r="C59" s="291"/>
      <c r="D59" s="291"/>
      <c r="E59" s="291"/>
      <c r="F59" s="291"/>
      <c r="G59" s="291"/>
      <c r="H59" s="291"/>
      <c r="I59" s="318"/>
      <c r="J59" s="318"/>
      <c r="K59" s="318"/>
      <c r="L59" s="318"/>
      <c r="M59" s="124"/>
      <c r="N59" s="212"/>
      <c r="O59" s="212"/>
      <c r="P59" s="43"/>
    </row>
    <row r="60" spans="2:24" ht="15.5" x14ac:dyDescent="0.35">
      <c r="B60" s="444" t="s">
        <v>43</v>
      </c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190"/>
      <c r="N60" s="190"/>
      <c r="O60" s="190"/>
      <c r="P60" s="43"/>
    </row>
    <row r="61" spans="2:24" x14ac:dyDescent="0.25">
      <c r="B61" s="255" t="str">
        <f>IF(Registro!A55&lt;&gt;"",Registro!A55,"")</f>
        <v/>
      </c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13"/>
      <c r="N61" s="213"/>
      <c r="O61" s="213"/>
      <c r="P61" s="43"/>
    </row>
    <row r="62" spans="2:24" x14ac:dyDescent="0.25">
      <c r="B62" s="289" t="str">
        <f>IF(Registro!A56&lt;&gt;"",Registro!A56,"")</f>
        <v/>
      </c>
      <c r="C62" s="289"/>
      <c r="D62" s="289"/>
      <c r="E62" s="289"/>
      <c r="F62" s="289"/>
      <c r="G62" s="289"/>
      <c r="H62" s="289"/>
      <c r="I62" s="289"/>
      <c r="J62" s="289"/>
      <c r="K62" s="289"/>
      <c r="L62" s="289"/>
      <c r="M62" s="213"/>
      <c r="N62" s="213"/>
      <c r="O62" s="213"/>
      <c r="P62" s="43"/>
    </row>
    <row r="63" spans="2:24" x14ac:dyDescent="0.25">
      <c r="B63" s="319" t="str">
        <f>IF(Registro!A57&lt;&gt;"",Registro!A57,"")</f>
        <v/>
      </c>
      <c r="C63" s="319"/>
      <c r="D63" s="319"/>
      <c r="E63" s="319"/>
      <c r="F63" s="319"/>
      <c r="G63" s="319"/>
      <c r="H63" s="319"/>
      <c r="I63" s="319"/>
      <c r="J63" s="319"/>
      <c r="K63" s="319"/>
      <c r="L63" s="319"/>
      <c r="M63" s="213"/>
      <c r="N63" s="213"/>
      <c r="O63" s="213"/>
      <c r="P63" s="43"/>
    </row>
    <row r="64" spans="2:24" ht="11.25" customHeight="1" x14ac:dyDescent="0.25"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43"/>
    </row>
    <row r="65" spans="2:23" ht="10.5" customHeight="1" x14ac:dyDescent="0.25">
      <c r="B65" s="214" t="s">
        <v>41</v>
      </c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169"/>
      <c r="N65" s="169"/>
      <c r="O65" s="169"/>
      <c r="P65" s="43"/>
    </row>
    <row r="66" spans="2:23" ht="10.5" customHeight="1" x14ac:dyDescent="0.25">
      <c r="B66" s="214" t="s">
        <v>42</v>
      </c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M66" s="169"/>
      <c r="N66" s="169"/>
      <c r="O66" s="169"/>
    </row>
    <row r="67" spans="2:23" ht="24.75" customHeight="1" x14ac:dyDescent="0.25">
      <c r="B67" s="442"/>
      <c r="C67" s="442"/>
      <c r="D67" s="442"/>
      <c r="E67" s="442"/>
      <c r="F67" s="442"/>
      <c r="G67" s="442"/>
      <c r="H67" s="173"/>
      <c r="I67" s="173"/>
      <c r="J67" s="442"/>
      <c r="K67" s="442"/>
      <c r="L67" s="173"/>
      <c r="M67" s="442"/>
      <c r="N67" s="44"/>
      <c r="O67" s="44"/>
    </row>
    <row r="68" spans="2:23" ht="4.5" customHeight="1" x14ac:dyDescent="0.25">
      <c r="B68" s="442"/>
      <c r="C68" s="456" t="s">
        <v>51</v>
      </c>
      <c r="D68" s="456"/>
      <c r="E68" s="456"/>
      <c r="F68" s="456"/>
      <c r="G68" s="442"/>
      <c r="H68" s="43"/>
      <c r="I68" s="257"/>
      <c r="J68" s="257"/>
      <c r="K68" s="257"/>
      <c r="L68" s="257"/>
      <c r="M68" s="442"/>
      <c r="N68" s="44"/>
      <c r="O68" s="44"/>
    </row>
    <row r="69" spans="2:23" ht="8.25" customHeight="1" x14ac:dyDescent="0.4">
      <c r="B69" s="442"/>
      <c r="C69" s="456"/>
      <c r="D69" s="456"/>
      <c r="E69" s="456"/>
      <c r="F69" s="456"/>
      <c r="G69" s="442"/>
      <c r="H69" s="215"/>
      <c r="I69" s="320"/>
      <c r="J69" s="320"/>
      <c r="K69" s="320"/>
      <c r="L69" s="257"/>
      <c r="M69" s="442"/>
      <c r="N69" s="44"/>
      <c r="O69" s="44"/>
    </row>
    <row r="70" spans="2:23" ht="3.75" customHeight="1" x14ac:dyDescent="0.25">
      <c r="B70" s="256"/>
      <c r="C70" s="256"/>
      <c r="D70" s="256"/>
      <c r="E70" s="256"/>
      <c r="F70" s="256"/>
      <c r="G70" s="256"/>
      <c r="H70" s="43"/>
      <c r="I70" s="216"/>
      <c r="J70" s="216"/>
      <c r="K70" s="216"/>
      <c r="L70" s="216"/>
      <c r="M70" s="44"/>
      <c r="N70" s="44"/>
      <c r="O70" s="44"/>
    </row>
    <row r="71" spans="2:23" ht="11.5" customHeight="1" x14ac:dyDescent="0.25">
      <c r="B71" s="82"/>
      <c r="C71" s="175" t="s">
        <v>44</v>
      </c>
      <c r="D71" s="455" t="str">
        <f>Registro!C59</f>
        <v>KAIQUE GUEDES</v>
      </c>
      <c r="E71" s="455"/>
      <c r="F71" s="455"/>
      <c r="G71" s="82"/>
      <c r="H71" s="216"/>
      <c r="I71" s="443" t="s">
        <v>57</v>
      </c>
      <c r="J71" s="443"/>
      <c r="K71" s="443"/>
      <c r="L71" s="258"/>
      <c r="M71" s="82"/>
      <c r="N71" s="82"/>
      <c r="O71" s="82"/>
      <c r="P71" s="217"/>
      <c r="Q71" s="217"/>
      <c r="R71" s="217"/>
      <c r="S71" s="217"/>
      <c r="T71" s="217"/>
      <c r="U71" s="217"/>
      <c r="V71" s="217"/>
      <c r="W71" s="217"/>
    </row>
    <row r="72" spans="2:23" ht="14.15" customHeight="1" x14ac:dyDescent="0.25">
      <c r="B72" s="218"/>
      <c r="C72" s="218"/>
      <c r="D72" s="218"/>
      <c r="E72" s="218"/>
      <c r="F72" s="218"/>
      <c r="G72" s="218"/>
      <c r="H72" s="218"/>
      <c r="I72" s="454" t="s">
        <v>117</v>
      </c>
      <c r="J72" s="454"/>
      <c r="K72" s="454"/>
      <c r="L72" s="254"/>
      <c r="N72" s="219"/>
    </row>
    <row r="73" spans="2:23" ht="9.75" customHeight="1" x14ac:dyDescent="0.25"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N73" s="219"/>
      <c r="O73" s="219"/>
    </row>
    <row r="74" spans="2:23" x14ac:dyDescent="0.25">
      <c r="B74" s="449" t="s">
        <v>79</v>
      </c>
      <c r="C74" s="449"/>
      <c r="D74" s="449"/>
      <c r="E74" s="449"/>
      <c r="F74" s="449"/>
      <c r="G74" s="449"/>
      <c r="H74" s="449"/>
      <c r="I74" s="449"/>
      <c r="J74" s="449"/>
      <c r="K74" s="449"/>
      <c r="L74" s="449"/>
      <c r="M74" s="148"/>
    </row>
    <row r="75" spans="2:23" ht="15" customHeight="1" x14ac:dyDescent="0.25">
      <c r="B75" s="43"/>
      <c r="C75" s="450" t="s">
        <v>80</v>
      </c>
      <c r="D75" s="450"/>
      <c r="E75" s="450"/>
      <c r="F75" s="450"/>
      <c r="G75" s="450"/>
      <c r="H75" s="450"/>
      <c r="I75" s="450"/>
      <c r="J75" s="450"/>
      <c r="K75" s="450"/>
      <c r="L75" s="219" t="str">
        <f>Registro!L60</f>
        <v>DM-53-R6</v>
      </c>
      <c r="M75" s="220"/>
    </row>
    <row r="76" spans="2:23" ht="10.5" customHeight="1" x14ac:dyDescent="0.25"/>
  </sheetData>
  <sheetProtection algorithmName="SHA-512" hashValue="oxZRMo+3VJavR0KpLScfqUMBCU8fDah2th1+wfuJfUzdPKWh0aLH2ZJGO6yWISJAYpGeVXXSOwTSV6fyZTAxiQ==" saltValue="iFJ0eoh+h84wb3xX9uwJFw==" spinCount="100000" sheet="1" objects="1" scenarios="1" formatCells="0" formatRows="0"/>
  <mergeCells count="43">
    <mergeCell ref="M2:M9"/>
    <mergeCell ref="E2:J2"/>
    <mergeCell ref="B24:L24"/>
    <mergeCell ref="C20:D20"/>
    <mergeCell ref="H20:I20"/>
    <mergeCell ref="B19:L19"/>
    <mergeCell ref="B1:C3"/>
    <mergeCell ref="B5:K5"/>
    <mergeCell ref="B9:F9"/>
    <mergeCell ref="H9:I9"/>
    <mergeCell ref="C11:I11"/>
    <mergeCell ref="I28:J29"/>
    <mergeCell ref="C13:D13"/>
    <mergeCell ref="E13:F13"/>
    <mergeCell ref="C26:D26"/>
    <mergeCell ref="C25:D25"/>
    <mergeCell ref="B74:L74"/>
    <mergeCell ref="C75:K75"/>
    <mergeCell ref="C21:D21"/>
    <mergeCell ref="C22:D22"/>
    <mergeCell ref="F22:G22"/>
    <mergeCell ref="I72:K72"/>
    <mergeCell ref="D71:F71"/>
    <mergeCell ref="B67:B69"/>
    <mergeCell ref="G67:G69"/>
    <mergeCell ref="J67:K67"/>
    <mergeCell ref="C68:F69"/>
    <mergeCell ref="B28:D29"/>
    <mergeCell ref="D30:K30"/>
    <mergeCell ref="I33:J33"/>
    <mergeCell ref="G31:K31"/>
    <mergeCell ref="F28:F29"/>
    <mergeCell ref="Y31:Z31"/>
    <mergeCell ref="M67:M69"/>
    <mergeCell ref="C67:F67"/>
    <mergeCell ref="I71:K71"/>
    <mergeCell ref="B60:L60"/>
    <mergeCell ref="B31:C31"/>
    <mergeCell ref="B48:L48"/>
    <mergeCell ref="Y32:Z32"/>
    <mergeCell ref="S33:V33"/>
    <mergeCell ref="N33:Q33"/>
    <mergeCell ref="E32:F32"/>
  </mergeCells>
  <phoneticPr fontId="57" type="noConversion"/>
  <conditionalFormatting sqref="F20">
    <cfRule type="cellIs" dxfId="12" priority="22" operator="equal">
      <formula>"informar"</formula>
    </cfRule>
  </conditionalFormatting>
  <conditionalFormatting sqref="G13">
    <cfRule type="cellIs" dxfId="11" priority="21" operator="equal">
      <formula>"informar"</formula>
    </cfRule>
  </conditionalFormatting>
  <conditionalFormatting sqref="I13">
    <cfRule type="cellIs" dxfId="10" priority="20" operator="greaterThan">
      <formula>TODAY()</formula>
    </cfRule>
  </conditionalFormatting>
  <conditionalFormatting sqref="K13">
    <cfRule type="cellIs" dxfId="9" priority="18" operator="greaterThan">
      <formula>TODAY()</formula>
    </cfRule>
    <cfRule type="cellIs" dxfId="8" priority="19" operator="lessThan">
      <formula>$I$13</formula>
    </cfRule>
  </conditionalFormatting>
  <conditionalFormatting sqref="G28">
    <cfRule type="cellIs" dxfId="7" priority="8" operator="equal">
      <formula>0</formula>
    </cfRule>
    <cfRule type="containsText" dxfId="6" priority="9" operator="containsText" text="informar">
      <formula>NOT(ISERROR(SEARCH("informar",G28)))</formula>
    </cfRule>
  </conditionalFormatting>
  <conditionalFormatting sqref="G29">
    <cfRule type="cellIs" dxfId="5" priority="6" operator="equal">
      <formula>0</formula>
    </cfRule>
    <cfRule type="containsText" dxfId="4" priority="7" operator="containsText" text="informar">
      <formula>NOT(ISERROR(SEARCH("informar",G29)))</formula>
    </cfRule>
  </conditionalFormatting>
  <conditionalFormatting sqref="K28">
    <cfRule type="cellIs" dxfId="3" priority="5" operator="equal">
      <formula>" ± 5 %UR"</formula>
    </cfRule>
  </conditionalFormatting>
  <conditionalFormatting sqref="K29">
    <cfRule type="cellIs" dxfId="2" priority="4" operator="equal">
      <formula>" ± 5 %UR"</formula>
    </cfRule>
  </conditionalFormatting>
  <conditionalFormatting sqref="H26">
    <cfRule type="cellIs" dxfId="1" priority="3" operator="lessThan">
      <formula>TODAY()</formula>
    </cfRule>
  </conditionalFormatting>
  <conditionalFormatting sqref="L30">
    <cfRule type="cellIs" dxfId="0" priority="1" operator="equal">
      <formula>"INFORMAR"</formula>
    </cfRule>
  </conditionalFormatting>
  <printOptions horizontalCentered="1" verticalCentered="1"/>
  <pageMargins left="0" right="0" top="0" bottom="0" header="0" footer="0"/>
  <pageSetup paperSize="9" scale="84" orientation="portrait" r:id="rId1"/>
  <headerFooter alignWithMargins="0">
    <oddFooter>&amp;Cpag 1/1</oddFooter>
  </headerFooter>
  <colBreaks count="1" manualBreakCount="1">
    <brk id="15" max="74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workbookViewId="0"/>
  </sheetViews>
  <sheetFormatPr defaultRowHeight="12.5" x14ac:dyDescent="0.25"/>
  <cols>
    <col min="1" max="4" width="8.7265625" style="279"/>
  </cols>
  <sheetData>
    <row r="1" spans="1:4" ht="13" x14ac:dyDescent="0.25">
      <c r="A1" s="285" t="s">
        <v>142</v>
      </c>
      <c r="B1" s="280">
        <v>2014</v>
      </c>
      <c r="C1" s="280">
        <v>2016</v>
      </c>
      <c r="D1" s="283" t="s">
        <v>141</v>
      </c>
    </row>
    <row r="2" spans="1:4" x14ac:dyDescent="0.25">
      <c r="A2" s="281">
        <v>600</v>
      </c>
      <c r="B2" s="282">
        <v>599.99289999999996</v>
      </c>
      <c r="C2" s="282">
        <v>599.99160800000004</v>
      </c>
      <c r="D2" s="284">
        <f>ABS(C2-B2)</f>
        <v>1.291999999921245E-3</v>
      </c>
    </row>
    <row r="3" spans="1:4" x14ac:dyDescent="0.25">
      <c r="A3" s="281">
        <v>1200</v>
      </c>
      <c r="B3" s="282">
        <v>1199.9880000000001</v>
      </c>
      <c r="C3" s="282">
        <v>1199.986907</v>
      </c>
      <c r="D3" s="284">
        <f t="shared" ref="D3:D15" si="0">ABS(C3-B3)</f>
        <v>1.0930000000826112E-3</v>
      </c>
    </row>
    <row r="4" spans="1:4" x14ac:dyDescent="0.25">
      <c r="A4" s="281">
        <v>2400</v>
      </c>
      <c r="B4" s="282">
        <v>2399.9789999999998</v>
      </c>
      <c r="C4" s="282">
        <v>2399.9763710000002</v>
      </c>
      <c r="D4" s="284">
        <f t="shared" si="0"/>
        <v>2.6289999996151892E-3</v>
      </c>
    </row>
    <row r="5" spans="1:4" x14ac:dyDescent="0.25">
      <c r="A5" s="281">
        <v>4800</v>
      </c>
      <c r="B5" s="282">
        <v>4799.92</v>
      </c>
      <c r="C5" s="282">
        <v>4799.9403679999996</v>
      </c>
      <c r="D5" s="284">
        <f t="shared" si="0"/>
        <v>2.0367999999507447E-2</v>
      </c>
    </row>
    <row r="6" spans="1:4" x14ac:dyDescent="0.25">
      <c r="A6" s="281">
        <v>6000</v>
      </c>
      <c r="B6" s="282">
        <v>5999.9179999999997</v>
      </c>
      <c r="C6" s="282">
        <v>5999.940302</v>
      </c>
      <c r="D6" s="284">
        <f t="shared" si="0"/>
        <v>2.2302000000308908E-2</v>
      </c>
    </row>
    <row r="7" spans="1:4" x14ac:dyDescent="0.25">
      <c r="A7" s="281">
        <v>9000</v>
      </c>
      <c r="B7" s="282">
        <v>8999.91</v>
      </c>
      <c r="C7" s="282">
        <v>8999.9053309999999</v>
      </c>
      <c r="D7" s="284">
        <f t="shared" si="0"/>
        <v>4.6689999999216525E-3</v>
      </c>
    </row>
    <row r="8" spans="1:4" x14ac:dyDescent="0.25">
      <c r="A8" s="281">
        <v>12000</v>
      </c>
      <c r="B8" s="282">
        <v>11999.88</v>
      </c>
      <c r="C8" s="282">
        <v>11999.863520999999</v>
      </c>
      <c r="D8" s="284">
        <f t="shared" si="0"/>
        <v>1.647899999989022E-2</v>
      </c>
    </row>
    <row r="9" spans="1:4" x14ac:dyDescent="0.25">
      <c r="A9" s="281">
        <v>15000</v>
      </c>
      <c r="B9" s="282">
        <v>14999.86</v>
      </c>
      <c r="C9" s="282">
        <v>14999.843381999999</v>
      </c>
      <c r="D9" s="284">
        <f t="shared" si="0"/>
        <v>1.6618000001471955E-2</v>
      </c>
    </row>
    <row r="10" spans="1:4" x14ac:dyDescent="0.25">
      <c r="A10" s="281">
        <v>18000</v>
      </c>
      <c r="B10" s="282">
        <v>17999.84</v>
      </c>
      <c r="C10" s="282">
        <v>17999.823910999999</v>
      </c>
      <c r="D10" s="284">
        <f t="shared" si="0"/>
        <v>1.6089000000647502E-2</v>
      </c>
    </row>
    <row r="11" spans="1:4" x14ac:dyDescent="0.25">
      <c r="A11" s="281">
        <v>20000</v>
      </c>
      <c r="B11" s="282">
        <v>19999.82</v>
      </c>
      <c r="C11" s="282">
        <v>19999.794887</v>
      </c>
      <c r="D11" s="284">
        <f t="shared" si="0"/>
        <v>2.5112999999691965E-2</v>
      </c>
    </row>
    <row r="12" spans="1:4" x14ac:dyDescent="0.25">
      <c r="A12" s="281">
        <v>30000</v>
      </c>
      <c r="B12" s="282">
        <v>29999.63</v>
      </c>
      <c r="C12" s="282">
        <v>29999.689399999999</v>
      </c>
      <c r="D12" s="284">
        <f t="shared" si="0"/>
        <v>5.9399999998277053E-2</v>
      </c>
    </row>
    <row r="13" spans="1:4" x14ac:dyDescent="0.25">
      <c r="A13" s="281">
        <v>50000</v>
      </c>
      <c r="B13" s="282">
        <v>49999.47</v>
      </c>
      <c r="C13" s="282">
        <v>49999.489148000001</v>
      </c>
      <c r="D13" s="284">
        <f t="shared" si="0"/>
        <v>1.9147999999404419E-2</v>
      </c>
    </row>
    <row r="14" spans="1:4" x14ac:dyDescent="0.25">
      <c r="A14" s="281">
        <v>70000</v>
      </c>
      <c r="B14" s="282">
        <v>69999.34</v>
      </c>
      <c r="C14" s="282">
        <v>69999.276983000003</v>
      </c>
      <c r="D14" s="284">
        <f t="shared" si="0"/>
        <v>6.3016999993124045E-2</v>
      </c>
    </row>
    <row r="15" spans="1:4" x14ac:dyDescent="0.25">
      <c r="A15" s="281">
        <v>90000</v>
      </c>
      <c r="B15" s="282">
        <v>89999.1</v>
      </c>
      <c r="C15" s="282">
        <v>89999.184336999999</v>
      </c>
      <c r="D15" s="284">
        <f t="shared" si="0"/>
        <v>8.4336999992956407E-2</v>
      </c>
    </row>
    <row r="16" spans="1:4" x14ac:dyDescent="0.25">
      <c r="B16" s="277"/>
    </row>
    <row r="17" spans="2:4" x14ac:dyDescent="0.25">
      <c r="B17" s="277"/>
      <c r="C17" s="278" t="s">
        <v>143</v>
      </c>
      <c r="D17" s="276">
        <f>MAX(D2:D15)</f>
        <v>8.4336999992956407E-2</v>
      </c>
    </row>
  </sheetData>
  <sheetProtection algorithmName="SHA-512" hashValue="ggl6Lr0Wi/bwaj9JN2w81njNd0ja9JeoR4sOBkQ2s0u+Pv4W/0DIHsDL9k52IYisgnpq4wrpwS60LgogWzlarQ==" saltValue="9yX4LS0EqogGdVCXd0S1Mg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Registro</vt:lpstr>
      <vt:lpstr>1 a 90000</vt:lpstr>
      <vt:lpstr>Deriva</vt:lpstr>
      <vt:lpstr>'1 a 90000'!Area_de_impressao</vt:lpstr>
      <vt:lpstr>Registro!Area_de_impressao</vt:lpstr>
    </vt:vector>
  </TitlesOfParts>
  <Company>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romulo</cp:lastModifiedBy>
  <cp:lastPrinted>2021-02-02T15:28:02Z</cp:lastPrinted>
  <dcterms:created xsi:type="dcterms:W3CDTF">2005-02-16T22:33:23Z</dcterms:created>
  <dcterms:modified xsi:type="dcterms:W3CDTF">2021-03-12T15:09:11Z</dcterms:modified>
</cp:coreProperties>
</file>