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Registro" sheetId="1" r:id="rId4"/>
    <sheet name="Dados originais" sheetId="2" r:id="rId5"/>
    <sheet name="Certificado" sheetId="3" r:id="rId6"/>
    <sheet name="Cálculo" sheetId="4" state="hidden" r:id="rId7"/>
    <sheet name="Incerteza" sheetId="5" state="hidden" r:id="rId8"/>
  </sheets>
  <definedNames>
    <definedName name="_xlnm.Print_Area" localSheetId="0">'Registro'!$A$1:$L$89</definedName>
    <definedName name="_xlnm.Print_Titles" localSheetId="2">'Certificado'!$1:$4</definedName>
    <definedName name="_xlnm.Print_Area" localSheetId="2">'Certificado'!$A$1:$J$25</definedName>
  </definedNames>
  <calcPr calcId="999999" calcMode="auto" calcCompleted="0" fullCalcOnLoad="1"/>
</workbook>
</file>

<file path=xl/comments1.xml><?xml version="1.0" encoding="utf-8"?>
<comments xmlns="http://schemas.openxmlformats.org/spreadsheetml/2006/main">
  <authors>
    <author>Administrator</author>
  </authors>
  <commentList>
    <comment ref="A15" authorId="0">
      <text>
        <r>
          <rPr>
            <rFont val="Tahoma"/>
            <b val="true"/>
            <i val="false"/>
            <strike val="false"/>
            <color rgb="FF000000"/>
            <sz val="9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
Registrar no formato:
LBC-xxx-xx</t>
        </r>
      </text>
    </comment>
  </commentList>
</comments>
</file>

<file path=xl/sharedStrings.xml><?xml version="1.0" encoding="utf-8"?>
<sst xmlns="http://schemas.openxmlformats.org/spreadsheetml/2006/main" uniqueCount="213">
  <si>
    <t xml:space="preserve">                                           </t>
  </si>
  <si>
    <r>
      <t xml:space="preserve">SERTIN - </t>
    </r>
    <r>
      <rPr>
        <rFont val="Arial"/>
        <b val="true"/>
        <i val="true"/>
        <strike val="false"/>
        <color rgb="FF000000"/>
        <sz val="12"/>
        <u val="single"/>
      </rPr>
      <t xml:space="preserve">COM. E SERV. TÉCNICOS DE INSTRUMENTAÇÃO LTDA</t>
    </r>
  </si>
  <si>
    <t>SELO</t>
  </si>
  <si>
    <t xml:space="preserve">      Engenharia - Automação - Assessoria - Manutenção - Calibração - Qualificação</t>
  </si>
  <si>
    <t>RBLE</t>
  </si>
  <si>
    <t xml:space="preserve">REGISTRO DE MEDIÇÃO </t>
  </si>
  <si>
    <t>DM-35-7-R0</t>
  </si>
  <si>
    <t>PAG 1/2</t>
  </si>
  <si>
    <t>Cálculos_Estatísticos_Ensaios_SIG-ON</t>
  </si>
  <si>
    <t xml:space="preserve">Nº DO CERTIFICADO: </t>
  </si>
  <si>
    <t>Recebido:</t>
  </si>
  <si>
    <t>Executado:</t>
  </si>
  <si>
    <t>OS Nº</t>
  </si>
  <si>
    <t>DADOS TÉCNICOS DO ITEM</t>
  </si>
  <si>
    <t>OBJETO:</t>
  </si>
  <si>
    <t>RESOLUÇÃO (°C):</t>
  </si>
  <si>
    <t>Temperatura desejada para o ciclo (°C):</t>
  </si>
  <si>
    <t>Temp desejada para o ciclo, sendo as mais comuns: 121 , 127 ou 134 °C.</t>
  </si>
  <si>
    <t>Nº SÉRIE (Equipamento):</t>
  </si>
  <si>
    <t>TAG Equipto:</t>
  </si>
  <si>
    <t>Patrimonio:</t>
  </si>
  <si>
    <t>PADRÕES   UTILIZADOS NA CALIBRAÇÃO</t>
  </si>
  <si>
    <t>LBC-103-K2</t>
  </si>
  <si>
    <t>Sistema validador (Termopares tipo T)</t>
  </si>
  <si>
    <t>Certificado:</t>
  </si>
  <si>
    <t>2020-00154 KG</t>
  </si>
  <si>
    <t>Válido até:</t>
  </si>
  <si>
    <t>Indicador Biológico</t>
  </si>
  <si>
    <t>Estudo N°</t>
  </si>
  <si>
    <t>Marca</t>
  </si>
  <si>
    <t>Fabricante</t>
  </si>
  <si>
    <t>Validade</t>
  </si>
  <si>
    <t>Lote</t>
  </si>
  <si>
    <t>Tipo</t>
  </si>
  <si>
    <t>Valor "N"</t>
  </si>
  <si>
    <t>Valor "D"</t>
  </si>
  <si>
    <t>RESULTADOS DOS ENSAIOS</t>
  </si>
  <si>
    <t>1° ESTUDO - Conforme Recebido</t>
  </si>
  <si>
    <t>1° ESTUDO - Após ajuste</t>
  </si>
  <si>
    <t>Descrição da Carga:</t>
  </si>
  <si>
    <t>Vazio</t>
  </si>
  <si>
    <t>Set Point (°C):</t>
  </si>
  <si>
    <t xml:space="preserve">Offset controlador: </t>
  </si>
  <si>
    <t>Hora</t>
  </si>
  <si>
    <t>PADRÃO</t>
  </si>
  <si>
    <t>Controlador</t>
  </si>
  <si>
    <t>(hh:mm)</t>
  </si>
  <si>
    <t>ºC</t>
  </si>
  <si>
    <t>09:43:23</t>
  </si>
  <si>
    <t>2° ESTUDO - Conforme Recebido</t>
  </si>
  <si>
    <t>2° ESTUDO - Após ajuste</t>
  </si>
  <si>
    <t>3° ESTUDO - Conforme Recebido</t>
  </si>
  <si>
    <t>3° ESTUDO - Após ajuste</t>
  </si>
  <si>
    <t>TÉCNICO EXECUTANTE</t>
  </si>
  <si>
    <t>NOME:</t>
  </si>
  <si>
    <t>DateTime</t>
  </si>
  <si>
    <t>Sensor 01</t>
  </si>
  <si>
    <t>Sensor 02</t>
  </si>
  <si>
    <t>Sensor 03</t>
  </si>
  <si>
    <t>Sensor 04</t>
  </si>
  <si>
    <t>Sensor 05</t>
  </si>
  <si>
    <t>Sensor 06</t>
  </si>
  <si>
    <t>Sensor 07</t>
  </si>
  <si>
    <t>Sensor 08</t>
  </si>
  <si>
    <t>Sensor 09</t>
  </si>
  <si>
    <t>Sensor 10</t>
  </si>
  <si>
    <t>Sensor 11</t>
  </si>
  <si>
    <t>Sensor 12</t>
  </si>
  <si>
    <t>PONTO 1</t>
  </si>
  <si>
    <t>(ANTES)</t>
  </si>
  <si>
    <t>Valores refente aos 30 primeiros minutos após estabilização</t>
  </si>
  <si>
    <t>2021-08-02 09:43:23</t>
  </si>
  <si>
    <t>2021-08-02 09:44:23</t>
  </si>
  <si>
    <t>2021-08-02 09:45:23</t>
  </si>
  <si>
    <t>2021-08-02 09:46:23</t>
  </si>
  <si>
    <t>2021-08-02 09:47:23</t>
  </si>
  <si>
    <t>2021-08-02 09:48:23</t>
  </si>
  <si>
    <t>2021-08-02 09:49:23</t>
  </si>
  <si>
    <t>2021-08-02 09:50:23</t>
  </si>
  <si>
    <t>2021-08-02 09:51:23</t>
  </si>
  <si>
    <t>2021-08-02 09:52:23</t>
  </si>
  <si>
    <t>2021-08-02 09:53:23</t>
  </si>
  <si>
    <t>2021-08-02 09:54:23</t>
  </si>
  <si>
    <t>2021-08-02 09:55:23</t>
  </si>
  <si>
    <t>2021-08-02 09:56:23</t>
  </si>
  <si>
    <t>2021-08-02 09:57:23</t>
  </si>
  <si>
    <t>2021-08-02 09:58:23</t>
  </si>
  <si>
    <t>2021-08-02 09:59:23</t>
  </si>
  <si>
    <t>2021-08-02 10:00:23</t>
  </si>
  <si>
    <t>2021-08-02 10:01:23</t>
  </si>
  <si>
    <t>2021-08-02 10:02:23</t>
  </si>
  <si>
    <t>2021-08-02 10:03:23</t>
  </si>
  <si>
    <t>2021-08-02 10:04:23</t>
  </si>
  <si>
    <t>2021-08-02 10:05:23</t>
  </si>
  <si>
    <t>2021-08-02 10:06:23</t>
  </si>
  <si>
    <t>Maior temperatura</t>
  </si>
  <si>
    <t>2021-08-02 10:07:23</t>
  </si>
  <si>
    <t>Menor temperatura</t>
  </si>
  <si>
    <t>2021-08-02 10:08:23</t>
  </si>
  <si>
    <t>Média Geral</t>
  </si>
  <si>
    <t>2021-08-02 10:09:23</t>
  </si>
  <si>
    <t>Desv padrão da média</t>
  </si>
  <si>
    <t>2021-08-02 10:10:23</t>
  </si>
  <si>
    <t>Amplitude</t>
  </si>
  <si>
    <t>2021-08-02 10:11:23</t>
  </si>
  <si>
    <t>Uniformidade</t>
  </si>
  <si>
    <t>2021-08-02 10:12:23</t>
  </si>
  <si>
    <t>Estabilidade</t>
  </si>
  <si>
    <t>PONTO 2</t>
  </si>
  <si>
    <t>Devs padrão da média</t>
  </si>
  <si>
    <t>PONTO 3</t>
  </si>
  <si>
    <t>(Após ajuste)</t>
  </si>
  <si>
    <t>Revisão</t>
  </si>
  <si>
    <t>RELATÓRIO DE ENSAIO</t>
  </si>
  <si>
    <t>Nº</t>
  </si>
  <si>
    <t>RESULTADOS DO ENSAIO</t>
  </si>
  <si>
    <t>CONFORME RECEBIDO (ºC)</t>
  </si>
  <si>
    <t>Off set Contr</t>
  </si>
  <si>
    <t>Set Point</t>
  </si>
  <si>
    <t>VI</t>
  </si>
  <si>
    <t>VC</t>
  </si>
  <si>
    <t>TM</t>
  </si>
  <si>
    <t>Correção</t>
  </si>
  <si>
    <t>Máxima</t>
  </si>
  <si>
    <t>Mínima</t>
  </si>
  <si>
    <t>Incerteza</t>
  </si>
  <si>
    <t>(Míni-Min)</t>
  </si>
  <si>
    <t>(Máx-Máx)</t>
  </si>
  <si>
    <t>APÓS AJUSTE</t>
  </si>
  <si>
    <t>Indicação Controlador</t>
  </si>
  <si>
    <t>Menor Temperatura</t>
  </si>
  <si>
    <t>(ºC)</t>
  </si>
  <si>
    <t>(±ºC)</t>
  </si>
  <si>
    <t>R10 - 12-11-18</t>
  </si>
  <si>
    <t>Adicionado calculo estabilidade na aba Dados originais e no certificado</t>
  </si>
  <si>
    <t>Alterações de formatação, tornando a apresentação final mais "limpa"</t>
  </si>
  <si>
    <t>Atualização células B32,33,38,39</t>
  </si>
  <si>
    <t>5. VI = Média das leituras do Indicador de temperatura do item em calibração (caso o equipamento não possua controle digital deve ter um termometro vinculado).</t>
  </si>
  <si>
    <t>6. VC = Valor Convenional = Média das leituras do sensor padrão colocado próximo ao sensor de controle do equipamento.</t>
  </si>
  <si>
    <t>7. TM = Temperatura Média = Média das 30 leituras de todos os sensores distribuídos na área útil do equipamento.</t>
  </si>
  <si>
    <t>8. DESVIO SP = Diferença entre a temperatura estabelecida como temperatura de controle (Set Point) e a temperatura média da câmara.</t>
  </si>
  <si>
    <t>9. Calibração realizada nas instalações do cliente</t>
  </si>
  <si>
    <t xml:space="preserve">10. Os cálculos acima foram realizados considerando-se a representatividade dos 30 minutos finais do ciclo informado pelo cliente. </t>
  </si>
  <si>
    <t>11. Em se tratando de estudos com tempo maior que 30 minutos após estabilização, a garantia de que o equipamento permaneceu dentro dos limites estabelecidos é evidenciada no anexo "Completo" onde são registradas todas as leituras durante todo o período especificado pelo cliente.</t>
  </si>
  <si>
    <t>Conforme Recebido</t>
  </si>
  <si>
    <t>Após ajuste</t>
  </si>
  <si>
    <t>Ponto 1 (antes)</t>
  </si>
  <si>
    <t>Ponto 2 (antes)</t>
  </si>
  <si>
    <t>Ponto 3 (antes)</t>
  </si>
  <si>
    <t>Ponto 1 (após)</t>
  </si>
  <si>
    <t>Ponto 2 (após)</t>
  </si>
  <si>
    <t>Ponto 3 (após)</t>
  </si>
  <si>
    <t>Padrão</t>
  </si>
  <si>
    <t>Objeto (controlador)</t>
  </si>
  <si>
    <t>Media</t>
  </si>
  <si>
    <t>Repetitividade</t>
  </si>
  <si>
    <t>correção estufa</t>
  </si>
  <si>
    <t>Calibração de estufas e câmaras climáticas</t>
  </si>
  <si>
    <t>ATENÇÃO! Todos os campos em amarelo devem ser preenchidos</t>
  </si>
  <si>
    <t>Ponto 1</t>
  </si>
  <si>
    <t>Número total de medições</t>
  </si>
  <si>
    <t>Grandeza</t>
  </si>
  <si>
    <t>Estimativa</t>
  </si>
  <si>
    <t>Valor</t>
  </si>
  <si>
    <t>Unidade</t>
  </si>
  <si>
    <t>Distrib.</t>
  </si>
  <si>
    <t>Divisor</t>
  </si>
  <si>
    <t>ci</t>
  </si>
  <si>
    <t>Contribuição</t>
  </si>
  <si>
    <t>vi ou veff</t>
  </si>
  <si>
    <r>
      <t xml:space="preserve">(X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  <r>
      <rPr>
        <rFont val="Arial"/>
        <b val="false"/>
        <i val="false"/>
        <strike val="false"/>
        <color rgb="FF000000"/>
        <sz val="8"/>
        <u val="none"/>
      </rPr>
      <t xml:space="preserve">)</t>
    </r>
  </si>
  <si>
    <t>(Xi)</t>
  </si>
  <si>
    <r>
      <t xml:space="preserve">(x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  <r>
      <rPr>
        <rFont val="Arial"/>
        <b val="false"/>
        <i val="false"/>
        <strike val="false"/>
        <color rgb="FF000000"/>
        <sz val="8"/>
        <u val="none"/>
      </rPr>
      <t xml:space="preserve">)</t>
    </r>
  </si>
  <si>
    <t>Probabilidade</t>
  </si>
  <si>
    <t>padrão (±)</t>
  </si>
  <si>
    <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</t>
    </r>
  </si>
  <si>
    <t>Temperatura indicada pelo TD padrão</t>
  </si>
  <si>
    <t>Normal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</si>
  <si>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P1</t>
    </r>
  </si>
  <si>
    <t>Calibração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</si>
  <si>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P2</t>
    </r>
  </si>
  <si>
    <t>Deriva do TD padrão</t>
  </si>
  <si>
    <t>Retangular</t>
  </si>
  <si>
    <t>¥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</si>
  <si>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P3</t>
    </r>
  </si>
  <si>
    <t>Resolução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</si>
  <si>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P4</t>
    </r>
  </si>
  <si>
    <t>Variação do TD padrão no Ponto de Gelo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</si>
  <si>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P5</t>
    </r>
  </si>
  <si>
    <t>CJR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</si>
  <si>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P7</t>
    </r>
  </si>
  <si>
    <t>Correção não aplicada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</si>
  <si>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U</t>
    </r>
  </si>
  <si>
    <t>Uniformidade de temperatura da câmara</t>
  </si>
  <si>
    <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</si>
  <si>
    <t>Temperatura indicada pelo objeto</t>
  </si>
  <si>
    <t>%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</si>
  <si>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t1</t>
    </r>
  </si>
  <si>
    <t>Resolução digital do objeto</t>
  </si>
  <si>
    <t>Resolução analógica do objeto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</si>
  <si>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t2</t>
    </r>
  </si>
  <si>
    <t>CJR do controlador do item</t>
  </si>
  <si>
    <t>Uc</t>
  </si>
  <si>
    <r>
      <t xml:space="preserve">Incerteza padrão combinada de </t>
    </r>
    <r>
      <rPr>
        <rFont val="Symbol"/>
        <b val="true"/>
        <i val="false"/>
        <strike val="false"/>
        <color rgb="FF000000"/>
        <sz val="8"/>
        <u val="none"/>
      </rPr>
      <t xml:space="preserve">D</t>
    </r>
    <r>
      <rPr>
        <rFont val="Arial"/>
        <b val="true"/>
        <i val="false"/>
        <strike val="false"/>
        <color rgb="FF000000"/>
        <sz val="8"/>
        <u val="none"/>
      </rPr>
      <t xml:space="preserve">T</t>
    </r>
  </si>
  <si>
    <t>U</t>
  </si>
  <si>
    <r>
      <t xml:space="preserve">Incerteza expandida de </t>
    </r>
    <r>
      <rPr>
        <rFont val="Symbol"/>
        <b val="true"/>
        <i val="false"/>
        <strike val="false"/>
        <color rgb="FF000000"/>
        <sz val="8"/>
        <u val="none"/>
      </rPr>
      <t xml:space="preserve">D</t>
    </r>
    <r>
      <rPr>
        <rFont val="Arial"/>
        <b val="true"/>
        <i val="false"/>
        <strike val="false"/>
        <color rgb="FF000000"/>
        <sz val="8"/>
        <u val="none"/>
      </rPr>
      <t xml:space="preserve">T</t>
    </r>
  </si>
  <si>
    <t>Arredondamento conforme resolução</t>
  </si>
  <si>
    <t>Dados que serão declarados no certificado</t>
  </si>
  <si>
    <t>K =</t>
  </si>
  <si>
    <r>
      <t xml:space="preserve">U= </t>
    </r>
    <r>
      <rPr>
        <rFont val="Arial"/>
        <b val="false"/>
        <i val="false"/>
        <strike val="false"/>
        <color rgb="FF000000"/>
        <sz val="8"/>
        <u val="none"/>
      </rPr>
      <t xml:space="preserve">±</t>
    </r>
  </si>
  <si>
    <t>Ponto 2</t>
  </si>
  <si>
    <t>Maior correção não aplicada do TD padrão</t>
  </si>
  <si>
    <t>Ponto 3</t>
  </si>
</sst>
</file>

<file path=xl/styles.xml><?xml version="1.0" encoding="utf-8"?>
<styleSheet xmlns="http://schemas.openxmlformats.org/spreadsheetml/2006/main" xml:space="preserve">
  <numFmts count="9">
    <numFmt numFmtId="164" formatCode="0.0"/>
    <numFmt numFmtId="165" formatCode="h:mm;@"/>
    <numFmt numFmtId="166" formatCode="[$-F400]h:mm:ss\ AM/PM"/>
    <numFmt numFmtId="167" formatCode="0.0000"/>
    <numFmt numFmtId="168" formatCode="0.000"/>
    <numFmt numFmtId="169" formatCode="#,##0.0"/>
    <numFmt numFmtId="170" formatCode="h:mm:ss;@"/>
    <numFmt numFmtId="171" formatCode="dd\-mmm\-yyyy\ hh:mm:ss"/>
    <numFmt numFmtId="172" formatCode="#0.00"/>
  </numFmts>
  <fonts count="36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FFFFFF"/>
      <name val="Arial"/>
    </font>
    <font>
      <b val="0"/>
      <i val="0"/>
      <strike val="0"/>
      <u val="none"/>
      <sz val="10"/>
      <color rgb="FFFF0000"/>
      <name val="Arial"/>
    </font>
    <font>
      <b val="0"/>
      <i val="1"/>
      <strike val="0"/>
      <u val="none"/>
      <sz val="9"/>
      <color rgb="FF000000"/>
      <name val="Arial"/>
    </font>
    <font>
      <b val="1"/>
      <i val="1"/>
      <strike val="0"/>
      <u val="none"/>
      <sz val="14"/>
      <color rgb="FF000000"/>
      <name val="Arial"/>
    </font>
    <font>
      <b val="0"/>
      <i val="1"/>
      <strike val="0"/>
      <u val="none"/>
      <sz val="16"/>
      <color rgb="FF000000"/>
      <name val="Arial"/>
    </font>
    <font>
      <b val="1"/>
      <i val="0"/>
      <strike val="0"/>
      <u val="none"/>
      <sz val="9"/>
      <color rgb="FF000000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12"/>
      <color rgb="FF3366FF"/>
      <name val="Arial"/>
    </font>
    <font>
      <b val="1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Symbol"/>
    </font>
    <font>
      <b val="1"/>
      <i val="0"/>
      <strike val="0"/>
      <u val="none"/>
      <sz val="18"/>
      <color rgb="FF3366FF"/>
      <name val="Times New Roman"/>
    </font>
    <font>
      <b val="0"/>
      <i val="0"/>
      <strike val="0"/>
      <u val="none"/>
      <sz val="13"/>
      <color rgb="FF3366FF"/>
      <name val="Arial"/>
    </font>
    <font>
      <b val="1"/>
      <i val="1"/>
      <strike val="0"/>
      <u val="none"/>
      <sz val="20"/>
      <color rgb="FFFF0000"/>
      <name val="Arial"/>
    </font>
    <font>
      <b val="1"/>
      <i val="0"/>
      <strike val="0"/>
      <u val="none"/>
      <sz val="8"/>
      <color rgb="FFFF0000"/>
      <name val="Arial"/>
    </font>
    <font>
      <b val="0"/>
      <i val="0"/>
      <strike val="0"/>
      <u val="none"/>
      <sz val="7"/>
      <color rgb="FF000000"/>
      <name val="Arial"/>
    </font>
    <font>
      <b val="0"/>
      <i val="0"/>
      <strike val="0"/>
      <u val="none"/>
      <sz val="9"/>
      <color rgb="FFFFFFCC"/>
      <name val="Arial"/>
    </font>
    <font>
      <b val="1"/>
      <i val="1"/>
      <strike val="0"/>
      <u val="none"/>
      <sz val="9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1"/>
      <strike val="0"/>
      <u val="none"/>
      <sz val="16"/>
      <color rgb="FF000000"/>
      <name val="Arial"/>
    </font>
    <font>
      <b val="1"/>
      <i val="1"/>
      <strike val="0"/>
      <u val="none"/>
      <sz val="13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1"/>
      <i val="1"/>
      <strike val="0"/>
      <u val="none"/>
      <sz val="12"/>
      <color rgb="FF000000"/>
      <name val="Arial"/>
    </font>
    <font>
      <b val="1"/>
      <i val="1"/>
      <strike val="0"/>
      <u val="none"/>
      <sz val="18"/>
      <color rgb="FF3366FF"/>
      <name val="Arial"/>
    </font>
    <font>
      <b val="0"/>
      <i val="0"/>
      <strike val="0"/>
      <u val="none"/>
      <sz val="11"/>
      <color rgb="FF000000"/>
      <name val="Arial"/>
    </font>
    <font>
      <b val="1"/>
      <i val="0"/>
      <strike val="0"/>
      <u val="none"/>
      <sz val="13"/>
      <color rgb="FF3366FF"/>
      <name val="Arial"/>
    </font>
    <font>
      <b val="1"/>
      <i val="0"/>
      <strike val="0"/>
      <u val="none"/>
      <sz val="12"/>
      <color rgb="FFFF0000"/>
      <name val="Arial"/>
    </font>
    <font>
      <b val="1"/>
      <i val="1"/>
      <strike val="0"/>
      <u val="none"/>
      <sz val="16"/>
      <color rgb="FFFF0000"/>
      <name val="Arial"/>
    </font>
    <font>
      <b val="1"/>
      <i val="0"/>
      <strike val="0"/>
      <u val="none"/>
      <sz val="16"/>
      <color rgb="FFFF0000"/>
      <name val="Arial"/>
    </font>
    <font>
      <b val="1"/>
      <i val="0"/>
      <strike val="0"/>
      <u val="none"/>
      <sz val="14"/>
      <color rgb="FF000000"/>
      <name val="Arial"/>
    </font>
    <font>
      <b val="1"/>
      <i val="1"/>
      <strike val="0"/>
      <u val="none"/>
      <sz val="10"/>
      <color rgb="FF000000"/>
      <name val="Arial"/>
    </font>
    <font>
      <b val="1"/>
      <i val="0"/>
      <strike val="0"/>
      <u val="none"/>
      <sz val="9"/>
      <color rgb="FFFF0000"/>
      <name val="Arial"/>
    </font>
    <font>
      <b val="1"/>
      <i val="0"/>
      <strike val="0"/>
      <u val="none"/>
      <sz val="9"/>
      <color rgb="FFFFFF00"/>
      <name val="Arial"/>
    </font>
  </fonts>
  <fills count="1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C0C0C0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FFFFFF"/>
        <bgColor rgb="FFFFFFFF"/>
      </patternFill>
    </fill>
    <fill>
      <patternFill patternType="gray0625">
        <fgColor rgb="FF000000"/>
        <bgColor rgb="FF000000"/>
      </patternFill>
    </fill>
    <fill>
      <patternFill patternType="solid">
        <fgColor rgb="FFFF00FF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D8D8D8"/>
        <bgColor rgb="FFFFFFFF"/>
      </patternFill>
    </fill>
  </fills>
  <borders count="8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top style="thin">
        <color rgb="FF000000"/>
      </top>
      <bottom style="double">
        <color rgb="FF000000"/>
      </bottom>
    </border>
    <border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double">
        <color rgb="FF000000"/>
      </left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medium">
        <color rgb="FF000000"/>
      </top>
    </border>
    <border>
      <left style="double">
        <color rgb="FF000000"/>
      </left>
      <right style="thin">
        <color rgb="FF000000"/>
      </right>
      <bottom style="thin">
        <color rgb="FF000000"/>
      </bottom>
    </border>
    <border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double">
        <color rgb="FF000000"/>
      </left>
      <top style="medium">
        <color rgb="FF000000"/>
      </top>
      <bottom style="medium">
        <color rgb="FF000000"/>
      </bottom>
    </border>
    <border>
      <right style="double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</border>
    <border>
      <left style="double">
        <color rgb="FF000000"/>
      </left>
      <top style="medium">
        <color rgb="FF000000"/>
      </top>
    </border>
    <border>
      <left style="double">
        <color rgb="FF000000"/>
      </left>
      <top style="medium">
        <color rgb="FF000000"/>
      </top>
      <bottom style="thin">
        <color rgb="FF000000"/>
      </bottom>
    </border>
    <border>
      <right style="double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double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double">
        <color rgb="FF000000"/>
      </left>
      <bottom style="medium">
        <color rgb="FF000000"/>
      </bottom>
    </border>
    <border>
      <left style="double">
        <color rgb="FF000000"/>
      </left>
      <top style="thin">
        <color rgb="FF000000"/>
      </top>
      <bottom style="medium">
        <color rgb="FF000000"/>
      </bottom>
    </border>
  </borders>
  <cellStyleXfs count="1">
    <xf numFmtId="0" fontId="0" fillId="0" borderId="0"/>
  </cellStyleXfs>
  <cellXfs count="441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true" shrinkToFit="false"/>
    </xf>
    <xf xfId="0" fontId="1" numFmtId="0" fillId="2" borderId="0" applyFont="1" applyNumberFormat="0" applyFill="0" applyBorder="0" applyAlignment="1">
      <alignment horizontal="left" vertical="center" textRotation="0" wrapText="true" shrinkToFit="fals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5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4" fillId="2" borderId="0" applyFont="1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4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4" numFmtId="21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3" numFmtId="0" fillId="2" borderId="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3" borderId="0" applyFont="0" applyNumberFormat="0" applyFill="1" applyBorder="0" applyAlignment="0" applyProtection="true">
      <alignment horizontal="general" vertical="bottom" textRotation="0" wrapText="false" shrinkToFit="false"/>
      <protection hidden="tru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2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166" fillId="2" borderId="6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4" fillId="2" borderId="6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7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2" borderId="7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4" borderId="8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0" numFmtId="2" fillId="2" borderId="8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2" fillId="3" borderId="1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0" numFmtId="2" fillId="4" borderId="1" applyFont="0" applyNumberFormat="1" applyFill="1" applyBorder="1" applyAlignment="1" applyProtection="true">
      <alignment horizontal="center" vertical="center" textRotation="0" wrapText="true" shrinkToFit="false"/>
      <protection hidden="true"/>
    </xf>
    <xf xfId="0" fontId="0" numFmtId="0" fillId="4" borderId="1" applyFont="0" applyNumberFormat="0" applyFill="1" applyBorder="1" applyAlignment="1" applyProtection="true">
      <alignment horizontal="center" vertical="bottom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5" numFmtId="21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5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164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164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bottom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2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>
      <alignment horizontal="right" vertical="center" textRotation="0" wrapText="true" shrinkToFit="false"/>
    </xf>
    <xf xfId="0" fontId="1" numFmtId="1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9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4" borderId="1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3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7" fillId="5" borderId="1" applyFont="1" applyNumberFormat="1" applyFill="1" applyBorder="1" applyAlignment="1" applyProtection="true">
      <alignment horizontal="center" vertical="bottom" textRotation="0" wrapText="false" shrinkToFit="false"/>
      <protection hidden="true"/>
    </xf>
    <xf xfId="0" fontId="2" numFmtId="167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4" borderId="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1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8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4" borderId="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7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2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2" numFmtId="167" fillId="5" borderId="7" applyFont="1" applyNumberFormat="1" applyFill="1" applyBorder="1" applyAlignment="1" applyProtection="true">
      <alignment horizontal="center" vertical="bottom" textRotation="0" wrapText="false" shrinkToFit="false"/>
      <protection hidden="true"/>
    </xf>
    <xf xfId="0" fontId="2" numFmtId="167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5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6" borderId="15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6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7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10" numFmtId="1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10" numFmtId="0" fillId="6" borderId="19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8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9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20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168" fillId="2" borderId="1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6" borderId="13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0" numFmtId="2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7" borderId="1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19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21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9" numFmtId="0" fillId="2" borderId="2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4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22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3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24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6" numFmtId="0" fillId="2" borderId="25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27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0" numFmtId="0" fillId="2" borderId="28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0" fillId="2" borderId="2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0" fillId="2" borderId="30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31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7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164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quotePrefix="1" numFmtId="1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32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33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4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" numFmtId="9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164" fillId="2" borderId="9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164" fillId="2" borderId="9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18" quotePrefix="1" numFmtId="0" fillId="2" borderId="0" applyFont="1" applyNumberFormat="0" applyFill="0" applyBorder="0" applyAlignment="1" applyProtection="true">
      <alignment horizontal="left" vertical="top" textRotation="0" wrapText="true" shrinkToFit="false"/>
      <protection hidden="true"/>
    </xf>
    <xf xfId="0" fontId="18" numFmtId="0" fillId="2" borderId="0" applyFont="1" applyNumberFormat="0" applyFill="0" applyBorder="0" applyAlignment="1" applyProtection="true">
      <alignment horizontal="left" vertical="top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16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16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9" numFmtId="20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9" numFmtId="0" fillId="2" borderId="3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8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7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2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38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3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4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3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165" fillId="2" borderId="43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20" fillId="2" borderId="43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4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45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14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5" fillId="2" borderId="4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7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9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3" numFmtId="0" fillId="2" borderId="2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1" numFmtId="164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7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8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5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52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10" numFmtId="17" fillId="8" borderId="53" applyFont="1" applyNumberFormat="1" applyFill="1" applyBorder="1" applyAlignment="1" applyProtection="true">
      <alignment horizontal="general" vertical="center" textRotation="0" wrapText="true" shrinkToFit="false"/>
      <protection locked="false" hidden="true"/>
    </xf>
    <xf xfId="0" fontId="0" numFmtId="0" fillId="8" borderId="39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9" numFmtId="164" fillId="8" borderId="3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4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9" numFmtId="164" fillId="8" borderId="3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4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4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4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4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2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0" fillId="8" borderId="42" applyFont="1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4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2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>
      <alignment horizontal="center" vertical="center" textRotation="0" wrapText="true" shrinkToFit="false"/>
    </xf>
    <xf xfId="0" fontId="1" numFmtId="164" fillId="2" borderId="0" applyFont="1" applyNumberFormat="1" applyFill="0" applyBorder="0" applyAlignment="1">
      <alignment horizontal="center" vertical="center" textRotation="0" wrapText="true" shrinkToFit="false"/>
    </xf>
    <xf xfId="0" fontId="9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>
      <alignment horizontal="center" vertical="center" textRotation="0" wrapText="true" shrinkToFit="false"/>
    </xf>
    <xf xfId="0" fontId="1" numFmtId="164" fillId="2" borderId="26" applyFont="1" applyNumberFormat="1" applyFill="0" applyBorder="1" applyAlignment="1">
      <alignment horizontal="center" vertical="center" textRotation="0" wrapText="true" shrinkToFit="false"/>
    </xf>
    <xf xfId="0" fontId="0" numFmtId="164" fillId="2" borderId="1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49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164" fillId="2" borderId="5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5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52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2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general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0" fillId="2" borderId="0" applyFont="0" applyNumberFormat="1" applyFill="0" applyBorder="0" applyAlignment="1" applyProtection="true">
      <alignment horizontal="center" vertical="bottom" textRotation="0" wrapText="false" shrinkToFit="false"/>
      <protection locked="false" hidden="true"/>
    </xf>
    <xf xfId="0" fontId="0" numFmtId="164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4" fillId="2" borderId="1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4" fillId="4" borderId="1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164" fillId="8" borderId="57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169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9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60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" numFmtId="171" fillId="2" borderId="0" applyFont="1" applyNumberFormat="1" applyFill="0" applyBorder="0" applyAlignment="1" applyProtection="true">
      <alignment horizontal="center" vertical="bottom" textRotation="0" wrapText="false" shrinkToFit="false"/>
      <protection locked="false"/>
    </xf>
    <xf xfId="0" fontId="2" numFmtId="172" fillId="2" borderId="0" applyFont="1" applyNumberFormat="1" applyFill="0" applyBorder="0" applyAlignment="1" applyProtection="true">
      <alignment horizontal="center" vertical="bottom" textRotation="0" wrapText="false" shrinkToFit="false"/>
      <protection locked="false"/>
    </xf>
    <xf xfId="0" fontId="3" numFmtId="0" fillId="2" borderId="5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3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6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8" borderId="57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54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56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3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6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4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49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62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40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9" numFmtId="0" fillId="2" borderId="4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4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21" numFmtId="0" fillId="2" borderId="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49" fillId="8" borderId="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0" fillId="8" borderId="63" applyFont="1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6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" numFmtId="164" fillId="4" borderId="1" applyFont="1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6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6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64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65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5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27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9" borderId="6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2" fillId="2" borderId="0" applyFont="1" applyNumberFormat="1" applyFill="0" applyBorder="0" applyAlignment="1">
      <alignment horizontal="center" vertical="center" textRotation="0" wrapText="true" shrinkToFit="false"/>
    </xf>
    <xf xfId="0" fontId="1" numFmtId="2" fillId="2" borderId="26" applyFont="1" applyNumberFormat="1" applyFill="0" applyBorder="1" applyAlignment="1">
      <alignment horizontal="center" vertical="center" textRotation="0" wrapText="true" shrinkToFit="false"/>
    </xf>
    <xf xfId="0" fontId="1" numFmtId="2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49" fillId="2" borderId="26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1" numFmtId="49" fillId="2" borderId="56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9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5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6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" numFmtId="0" fillId="2" borderId="56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22" numFmtId="0" fillId="10" borderId="0" applyFont="1" applyNumberFormat="0" applyFill="1" applyBorder="0" applyAlignment="1" applyProtection="true">
      <alignment horizontal="center" vertical="center" textRotation="0" wrapText="true" shrinkToFit="false"/>
      <protection hidden="true"/>
    </xf>
    <xf xfId="0" fontId="23" numFmtId="0" fillId="2" borderId="6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4" numFmtId="0" fillId="2" borderId="5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8" borderId="67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0" fillId="8" borderId="2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2" borderId="29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0" numFmtId="0" fillId="2" borderId="68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25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5" numFmtId="0" fillId="2" borderId="1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5" numFmtId="0" fillId="2" borderId="3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8" borderId="67" applyFont="0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0" numFmtId="0" fillId="8" borderId="67" applyFont="0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0" numFmtId="0" fillId="8" borderId="69" applyFont="0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0" numFmtId="0" fillId="8" borderId="67" applyFont="0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0" numFmtId="0" fillId="8" borderId="2" applyFont="0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8" numFmtId="0" fillId="2" borderId="29" applyFont="1" applyNumberFormat="0" applyFill="0" applyBorder="1" applyAlignment="1" applyProtection="true">
      <alignment horizontal="center" vertical="top" textRotation="0" wrapText="true" shrinkToFit="false"/>
      <protection hidden="true"/>
    </xf>
    <xf xfId="0" fontId="18" numFmtId="0" fillId="2" borderId="70" applyFont="1" applyNumberFormat="0" applyFill="0" applyBorder="1" applyAlignment="1" applyProtection="true">
      <alignment horizontal="center" vertical="top" textRotation="0" wrapText="true" shrinkToFit="false"/>
      <protection hidden="true"/>
    </xf>
    <xf xfId="0" fontId="1" numFmtId="0" fillId="8" borderId="68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0" fillId="8" borderId="63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26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27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8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8" borderId="71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9" numFmtId="0" fillId="8" borderId="72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29" numFmtId="0" fillId="2" borderId="2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0" numFmtId="0" fillId="2" borderId="9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31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14" fillId="8" borderId="71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14" fillId="8" borderId="72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2" borderId="3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4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32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2" numFmtId="0" fillId="2" borderId="1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2" numFmtId="0" fillId="2" borderId="3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7" fillId="8" borderId="0" applyFont="1" applyNumberFormat="1" applyFill="1" applyBorder="0" applyAlignment="1" applyProtection="true">
      <alignment horizontal="center" vertical="center" textRotation="0" wrapText="true" shrinkToFit="false"/>
      <protection locked="false" hidden="true"/>
    </xf>
    <xf xfId="0" fontId="25" numFmtId="0" fillId="2" borderId="10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general" vertical="center" textRotation="0" wrapText="true" shrinkToFit="false"/>
      <protection hidden="true"/>
    </xf>
    <xf xfId="0" fontId="23" numFmtId="0" fillId="2" borderId="7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4" numFmtId="0" fillId="2" borderId="7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49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10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3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33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3" numFmtId="0" fillId="2" borderId="7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3" numFmtId="0" fillId="2" borderId="7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7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4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4" numFmtId="0" fillId="2" borderId="7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4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0" numFmtId="0" fillId="8" borderId="58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8" borderId="79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3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4" numFmtId="0" fillId="2" borderId="3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7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33" numFmtId="0" fillId="2" borderId="8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3" numFmtId="0" fillId="2" borderId="8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8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8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7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67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69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168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20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0" numFmtId="0" fillId="2" borderId="26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3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164" fillId="2" borderId="1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31" applyFont="1" applyNumberFormat="0" applyFill="0" applyBorder="1" applyAlignment="1" applyProtection="true">
      <alignment horizontal="center" vertical="bottom" textRotation="0" wrapText="false" shrinkToFit="false"/>
      <protection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00175" cy="828675"/>
    <xdr:pic>
      <xdr:nvPicPr>
        <xdr:cNvPr id="1" name="Picture 6" descr="Serti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733425</xdr:colOff>
      <xdr:row>0</xdr:row>
      <xdr:rowOff>28575</xdr:rowOff>
    </xdr:from>
    <xdr:ext cx="752475" cy="1190625"/>
    <xdr:pic>
      <xdr:nvPicPr>
        <xdr:cNvPr id="1" name="Imagem 2" descr="CRL 0433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K97"/>
  <sheetViews>
    <sheetView tabSelected="0" workbookViewId="0" view="pageBreakPreview" showGridLines="false" showRowColHeaders="1">
      <selection activeCell="C26" sqref="C26"/>
    </sheetView>
  </sheetViews>
  <sheetFormatPr customHeight="true" defaultRowHeight="18" defaultColWidth="10.7109375" outlineLevelRow="0" outlineLevelCol="0"/>
  <cols>
    <col min="1" max="1" width="12.5703125" customWidth="true" style="80"/>
    <col min="2" max="2" width="9.7109375" customWidth="true" style="80"/>
    <col min="3" max="3" width="10.7109375" style="80"/>
    <col min="4" max="4" width="11.85546875" customWidth="true" style="80"/>
    <col min="5" max="5" width="13.85546875" customWidth="true" style="80"/>
    <col min="6" max="6" width="13.42578125" customWidth="true" style="80"/>
    <col min="7" max="7" width="12.5703125" customWidth="true" style="80"/>
    <col min="8" max="8" width="12.42578125" customWidth="true" style="80"/>
    <col min="9" max="9" width="10.7109375" style="80"/>
    <col min="10" max="10" width="10.7109375" style="80"/>
    <col min="11" max="11" width="11.85546875" customWidth="true" style="146"/>
    <col min="12" max="12" width="10.7109375" style="146"/>
    <col min="13" max="13" width="12.7109375" customWidth="true" style="148"/>
    <col min="14" max="14" width="10.7109375" style="146"/>
    <col min="15" max="15" width="10.7109375" style="146"/>
    <col min="16" max="16" width="10.7109375" style="80"/>
  </cols>
  <sheetData>
    <row r="1" spans="1:37" customHeight="1" ht="21">
      <c r="A1" s="145" t="s">
        <v>0</v>
      </c>
      <c r="B1" s="145"/>
      <c r="C1" s="369" t="s">
        <v>1</v>
      </c>
      <c r="D1" s="370"/>
      <c r="E1" s="370"/>
      <c r="F1" s="370"/>
      <c r="G1" s="370"/>
      <c r="H1" s="370"/>
      <c r="I1" s="370"/>
      <c r="J1" s="370"/>
      <c r="L1" s="147"/>
    </row>
    <row r="2" spans="1:37" customHeight="1" ht="15">
      <c r="A2" s="145"/>
      <c r="B2" s="145"/>
      <c r="C2" s="371"/>
      <c r="D2" s="370"/>
      <c r="E2" s="370"/>
      <c r="F2" s="370"/>
      <c r="G2" s="370"/>
      <c r="H2" s="370"/>
      <c r="I2" s="370"/>
      <c r="J2" s="370"/>
      <c r="L2" s="149" t="s">
        <v>2</v>
      </c>
    </row>
    <row r="3" spans="1:37" customHeight="1" ht="18">
      <c r="A3" s="145"/>
      <c r="B3" s="145"/>
      <c r="C3" s="372" t="s">
        <v>3</v>
      </c>
      <c r="D3" s="370"/>
      <c r="E3" s="370"/>
      <c r="F3" s="370"/>
      <c r="G3" s="370"/>
      <c r="H3" s="370"/>
      <c r="I3" s="370"/>
      <c r="J3" s="370"/>
      <c r="L3" s="149" t="s">
        <v>4</v>
      </c>
    </row>
    <row r="4" spans="1:37" customHeight="1" ht="12.6">
      <c r="A4" s="145"/>
      <c r="B4" s="145"/>
      <c r="C4" s="150"/>
      <c r="D4" s="151"/>
      <c r="E4" s="151"/>
      <c r="F4" s="151"/>
      <c r="G4" s="151"/>
      <c r="H4" s="151"/>
      <c r="I4" s="151"/>
      <c r="J4" s="151"/>
      <c r="L4" s="152"/>
    </row>
    <row r="5" spans="1:37" customHeight="1" ht="21.75">
      <c r="A5" s="153"/>
      <c r="B5" s="154"/>
      <c r="C5" s="376" t="s">
        <v>5</v>
      </c>
      <c r="D5" s="376"/>
      <c r="E5" s="376"/>
      <c r="F5" s="376"/>
      <c r="G5" s="377" t="s">
        <v>6</v>
      </c>
      <c r="H5" s="377"/>
      <c r="I5" s="154"/>
      <c r="J5" s="78"/>
      <c r="K5" s="73"/>
      <c r="L5" s="155" t="s">
        <v>7</v>
      </c>
    </row>
    <row r="6" spans="1:37" customHeight="1" ht="18.75">
      <c r="A6" s="156"/>
      <c r="B6" s="375" t="s">
        <v>8</v>
      </c>
      <c r="C6" s="375"/>
      <c r="D6" s="375"/>
      <c r="E6" s="375"/>
      <c r="F6" s="375"/>
      <c r="G6" s="375"/>
      <c r="H6" s="375"/>
      <c r="I6" s="375"/>
      <c r="J6" s="157"/>
      <c r="K6" s="158"/>
      <c r="L6" s="159"/>
    </row>
    <row r="7" spans="1:37" customHeight="1" ht="18.75">
      <c r="A7" s="160"/>
      <c r="B7" s="64"/>
      <c r="C7" s="64"/>
      <c r="D7" s="55"/>
      <c r="E7" s="55"/>
      <c r="F7" s="64"/>
      <c r="G7" s="55"/>
      <c r="H7" s="55"/>
      <c r="I7" s="64"/>
      <c r="J7" s="64"/>
      <c r="K7" s="59"/>
      <c r="L7" s="59"/>
    </row>
    <row r="8" spans="1:37" customHeight="1" ht="18">
      <c r="A8" s="380" t="s">
        <v>9</v>
      </c>
      <c r="B8" s="381"/>
      <c r="C8" s="373"/>
      <c r="D8" s="374"/>
      <c r="E8" s="320" t="s">
        <v>10</v>
      </c>
      <c r="F8" s="378"/>
      <c r="G8" s="379"/>
      <c r="H8" s="321" t="s">
        <v>11</v>
      </c>
      <c r="I8" s="378"/>
      <c r="J8" s="379"/>
      <c r="K8" s="322" t="s">
        <v>12</v>
      </c>
      <c r="L8" s="323"/>
    </row>
    <row r="9" spans="1:37" customHeight="1" ht="9.949999999999999">
      <c r="A9" s="287"/>
      <c r="B9" s="288"/>
      <c r="C9" s="287"/>
      <c r="D9" s="57"/>
      <c r="E9" s="287"/>
      <c r="F9" s="57"/>
      <c r="G9" s="57"/>
      <c r="H9" s="65"/>
      <c r="I9" s="287"/>
      <c r="J9" s="288"/>
    </row>
    <row r="10" spans="1:37" customHeight="1" ht="18">
      <c r="A10" s="357" t="s">
        <v>13</v>
      </c>
      <c r="B10" s="358"/>
      <c r="C10" s="358"/>
      <c r="D10" s="358"/>
      <c r="E10" s="358"/>
      <c r="F10" s="358"/>
      <c r="G10" s="358"/>
      <c r="H10" s="358"/>
      <c r="I10" s="358"/>
      <c r="J10" s="358"/>
      <c r="K10" s="359"/>
      <c r="O10" s="80"/>
    </row>
    <row r="11" spans="1:37" customHeight="1" ht="21.75">
      <c r="A11" s="161" t="s">
        <v>14</v>
      </c>
      <c r="B11" s="367"/>
      <c r="C11" s="367"/>
      <c r="D11" s="368"/>
      <c r="E11" s="162" t="s">
        <v>15</v>
      </c>
      <c r="F11" s="324">
        <v>0.01</v>
      </c>
      <c r="G11" s="355" t="s">
        <v>16</v>
      </c>
      <c r="H11" s="356"/>
      <c r="I11" s="325"/>
      <c r="J11" s="365" t="s">
        <v>17</v>
      </c>
      <c r="K11" s="366"/>
      <c r="O11" s="80"/>
    </row>
    <row r="12" spans="1:37" customHeight="1" ht="24.75">
      <c r="A12" s="163" t="s">
        <v>18</v>
      </c>
      <c r="B12" s="353"/>
      <c r="C12" s="353"/>
      <c r="D12" s="354"/>
      <c r="E12" s="165" t="s">
        <v>19</v>
      </c>
      <c r="F12" s="363"/>
      <c r="G12" s="364"/>
      <c r="H12" s="165" t="s">
        <v>20</v>
      </c>
      <c r="I12" s="360"/>
      <c r="J12" s="361"/>
      <c r="K12" s="362"/>
      <c r="O12" s="80"/>
    </row>
    <row r="13" spans="1:37" customHeight="1" ht="9.949999999999999">
      <c r="A13" s="166"/>
      <c r="B13" s="166"/>
      <c r="C13" s="167"/>
      <c r="D13" s="168"/>
      <c r="E13" s="169"/>
      <c r="F13" s="169"/>
      <c r="G13" s="169"/>
      <c r="H13" s="289"/>
      <c r="I13" s="170"/>
      <c r="J13" s="171"/>
    </row>
    <row r="14" spans="1:37" customHeight="1" ht="15">
      <c r="A14" s="172"/>
      <c r="B14" s="79"/>
      <c r="C14" s="173"/>
      <c r="D14" s="387" t="s">
        <v>21</v>
      </c>
      <c r="E14" s="388"/>
      <c r="F14" s="388"/>
      <c r="G14" s="388"/>
      <c r="H14" s="388"/>
      <c r="I14" s="174"/>
      <c r="J14" s="285"/>
    </row>
    <row r="15" spans="1:37" customHeight="1" ht="18">
      <c r="A15" s="294" t="s">
        <v>22</v>
      </c>
      <c r="B15" s="342" t="s">
        <v>23</v>
      </c>
      <c r="C15" s="342"/>
      <c r="D15" s="343"/>
      <c r="E15" s="175" t="s">
        <v>24</v>
      </c>
      <c r="F15" s="402" t="s">
        <v>25</v>
      </c>
      <c r="G15" s="403"/>
      <c r="H15" s="175" t="s">
        <v>26</v>
      </c>
      <c r="I15" s="230">
        <v>44348</v>
      </c>
      <c r="J15" s="285"/>
    </row>
    <row r="16" spans="1:37" customHeight="1" ht="9.949999999999999">
      <c r="A16" s="177"/>
      <c r="B16" s="178"/>
      <c r="C16" s="178"/>
      <c r="D16" s="179"/>
      <c r="E16" s="180"/>
      <c r="F16" s="181"/>
      <c r="G16" s="182"/>
      <c r="H16" s="177"/>
      <c r="I16" s="180"/>
      <c r="J16" s="176"/>
    </row>
    <row r="17" spans="1:37" customHeight="1" ht="18.75" s="188" customFormat="1">
      <c r="A17" s="382" t="s">
        <v>27</v>
      </c>
      <c r="B17" s="383"/>
      <c r="C17" s="383"/>
      <c r="D17" s="383"/>
      <c r="E17" s="383"/>
      <c r="F17" s="383"/>
      <c r="G17" s="383"/>
      <c r="H17" s="383"/>
      <c r="I17" s="383"/>
      <c r="J17" s="384"/>
      <c r="K17" s="186"/>
      <c r="L17" s="186"/>
      <c r="M17" s="184"/>
      <c r="N17" s="68"/>
      <c r="O17" s="187"/>
    </row>
    <row r="18" spans="1:37" customHeight="1" ht="13.5" s="188" customFormat="1">
      <c r="A18" s="307" t="s">
        <v>28</v>
      </c>
      <c r="B18" s="307" t="s">
        <v>29</v>
      </c>
      <c r="C18" s="346" t="s">
        <v>30</v>
      </c>
      <c r="D18" s="404"/>
      <c r="E18" s="292" t="s">
        <v>31</v>
      </c>
      <c r="F18" s="308" t="s">
        <v>32</v>
      </c>
      <c r="G18" s="346" t="s">
        <v>33</v>
      </c>
      <c r="H18" s="404"/>
      <c r="I18" s="308" t="s">
        <v>34</v>
      </c>
      <c r="J18" s="309" t="s">
        <v>35</v>
      </c>
    </row>
    <row r="19" spans="1:37" customHeight="1" ht="14.45" s="188" customFormat="1">
      <c r="A19" s="315"/>
      <c r="B19" s="315"/>
      <c r="C19" s="316"/>
      <c r="D19" s="317"/>
      <c r="E19" s="231"/>
      <c r="F19" s="231"/>
      <c r="G19" s="316"/>
      <c r="H19" s="317"/>
      <c r="I19" s="231"/>
      <c r="J19" s="318"/>
    </row>
    <row r="20" spans="1:37" customHeight="1" ht="14.45" s="188" customFormat="1">
      <c r="A20" s="310"/>
      <c r="B20" s="310"/>
      <c r="C20" s="311"/>
      <c r="D20" s="312"/>
      <c r="E20" s="313"/>
      <c r="F20" s="313"/>
      <c r="G20" s="311"/>
      <c r="H20" s="312"/>
      <c r="I20" s="313"/>
      <c r="J20" s="314"/>
    </row>
    <row r="21" spans="1:37" customHeight="1" ht="18.75" s="188" customFormat="1">
      <c r="A21" s="62"/>
      <c r="B21" s="62"/>
      <c r="C21" s="62"/>
      <c r="D21" s="62"/>
      <c r="E21" s="62"/>
      <c r="F21" s="62"/>
      <c r="G21" s="62"/>
      <c r="H21" s="62"/>
      <c r="I21" s="62"/>
      <c r="J21" s="185"/>
      <c r="K21" s="186"/>
      <c r="L21" s="186"/>
      <c r="M21" s="184"/>
      <c r="N21" s="68"/>
      <c r="O21" s="187"/>
    </row>
    <row r="22" spans="1:37" customHeight="1" ht="22.5" s="188" customFormat="1">
      <c r="A22" s="350" t="s">
        <v>36</v>
      </c>
      <c r="B22" s="350"/>
      <c r="C22" s="350"/>
      <c r="D22" s="350"/>
      <c r="E22" s="350"/>
      <c r="F22" s="350"/>
      <c r="G22" s="350"/>
      <c r="H22" s="350"/>
      <c r="I22" s="350"/>
      <c r="J22" s="350"/>
      <c r="K22" s="350"/>
      <c r="L22" s="350"/>
      <c r="M22" s="184"/>
      <c r="N22" s="68"/>
      <c r="O22" s="187"/>
    </row>
    <row r="23" spans="1:37" customHeight="1" ht="13.5">
      <c r="A23" s="287"/>
      <c r="B23" s="286"/>
      <c r="C23" s="286"/>
      <c r="D23" s="189"/>
      <c r="E23" s="57"/>
      <c r="F23" s="190"/>
      <c r="G23" s="288"/>
      <c r="H23" s="287"/>
      <c r="I23" s="57"/>
      <c r="J23" s="191">
        <v>0.0006944444444444445</v>
      </c>
      <c r="M23" s="191">
        <v>0.0006944444444444445</v>
      </c>
    </row>
    <row r="24" spans="1:37" customHeight="1" ht="18">
      <c r="A24" s="351" t="s">
        <v>37</v>
      </c>
      <c r="B24" s="352"/>
      <c r="C24" s="352"/>
      <c r="D24" s="352"/>
      <c r="E24" s="352"/>
      <c r="F24" s="352"/>
      <c r="G24" s="389" t="s">
        <v>38</v>
      </c>
      <c r="H24" s="352"/>
      <c r="I24" s="352"/>
      <c r="J24" s="352"/>
      <c r="K24" s="352"/>
      <c r="L24" s="390"/>
      <c r="O24" s="80"/>
    </row>
    <row r="25" spans="1:37" customHeight="1" ht="20.25">
      <c r="A25" s="394" t="s">
        <v>39</v>
      </c>
      <c r="B25" s="395"/>
      <c r="C25" s="391" t="s">
        <v>40</v>
      </c>
      <c r="D25" s="392"/>
      <c r="E25" s="392"/>
      <c r="F25" s="392"/>
      <c r="G25" s="396" t="s">
        <v>39</v>
      </c>
      <c r="H25" s="395"/>
      <c r="I25" s="391"/>
      <c r="J25" s="392"/>
      <c r="K25" s="392"/>
      <c r="L25" s="393"/>
      <c r="O25" s="80"/>
    </row>
    <row r="26" spans="1:37" customHeight="1" ht="18">
      <c r="A26" s="344" t="s">
        <v>41</v>
      </c>
      <c r="B26" s="412"/>
      <c r="C26" s="232">
        <v>120</v>
      </c>
      <c r="D26" s="348" t="s">
        <v>42</v>
      </c>
      <c r="E26" s="349"/>
      <c r="F26" s="233"/>
      <c r="G26" s="409" t="s">
        <v>41</v>
      </c>
      <c r="H26" s="412"/>
      <c r="I26" s="234"/>
      <c r="J26" s="348" t="s">
        <v>42</v>
      </c>
      <c r="K26" s="348"/>
      <c r="L26" s="337"/>
      <c r="N26" s="80"/>
      <c r="O26" s="80"/>
    </row>
    <row r="27" spans="1:37" customHeight="1" ht="18">
      <c r="A27" s="192" t="s">
        <v>43</v>
      </c>
      <c r="B27" s="193" t="s">
        <v>44</v>
      </c>
      <c r="C27" s="194" t="s">
        <v>45</v>
      </c>
      <c r="D27" s="195"/>
      <c r="E27" s="193" t="s">
        <v>44</v>
      </c>
      <c r="F27" s="196" t="s">
        <v>45</v>
      </c>
      <c r="G27" s="197"/>
      <c r="H27" s="198" t="s">
        <v>44</v>
      </c>
      <c r="I27" s="199" t="s">
        <v>45</v>
      </c>
      <c r="J27" s="200"/>
      <c r="K27" s="198" t="s">
        <v>44</v>
      </c>
      <c r="L27" s="199" t="s">
        <v>45</v>
      </c>
      <c r="N27" s="80"/>
      <c r="O27" s="80"/>
    </row>
    <row r="28" spans="1:37" customHeight="1" ht="18">
      <c r="A28" s="195" t="s">
        <v>46</v>
      </c>
      <c r="B28" s="201" t="s">
        <v>47</v>
      </c>
      <c r="C28" s="202" t="s">
        <v>47</v>
      </c>
      <c r="D28" s="203" t="s">
        <v>43</v>
      </c>
      <c r="E28" s="201" t="s">
        <v>47</v>
      </c>
      <c r="F28" s="204" t="s">
        <v>47</v>
      </c>
      <c r="G28" s="205" t="s">
        <v>43</v>
      </c>
      <c r="H28" s="201" t="s">
        <v>47</v>
      </c>
      <c r="I28" s="202" t="s">
        <v>47</v>
      </c>
      <c r="J28" s="203" t="s">
        <v>43</v>
      </c>
      <c r="K28" s="201" t="s">
        <v>47</v>
      </c>
      <c r="L28" s="202" t="s">
        <v>47</v>
      </c>
      <c r="N28" s="80"/>
      <c r="O28" s="80"/>
    </row>
    <row r="29" spans="1:37" customHeight="1" ht="18" s="207" customFormat="1">
      <c r="A29" s="235" t="s">
        <v>48</v>
      </c>
      <c r="B29" s="295">
        <v>121</v>
      </c>
      <c r="C29" s="237">
        <v>121</v>
      </c>
      <c r="D29" s="206" t="str">
        <f>A43+$J$23</f>
        <v>0</v>
      </c>
      <c r="E29" s="295"/>
      <c r="F29" s="298"/>
      <c r="G29" s="240"/>
      <c r="H29" s="236"/>
      <c r="I29" s="237"/>
      <c r="J29" s="206">
        <v>0.01041666666666666</v>
      </c>
      <c r="K29" s="236"/>
      <c r="L29" s="237"/>
      <c r="M29" s="148"/>
    </row>
    <row r="30" spans="1:37" customHeight="1" ht="18" s="207" customFormat="1">
      <c r="A30" s="208" t="str">
        <f>A29+$M$23</f>
        <v>0</v>
      </c>
      <c r="B30" s="295">
        <v>121</v>
      </c>
      <c r="C30" s="237">
        <v>121</v>
      </c>
      <c r="D30" s="206" t="str">
        <f>D29+$J$23</f>
        <v>0</v>
      </c>
      <c r="E30" s="295"/>
      <c r="F30" s="298"/>
      <c r="G30" s="209">
        <v>0.0006944444444444445</v>
      </c>
      <c r="H30" s="236"/>
      <c r="I30" s="237"/>
      <c r="J30" s="206">
        <v>0.01111111111111111</v>
      </c>
      <c r="K30" s="236"/>
      <c r="L30" s="237"/>
      <c r="M30" s="148"/>
    </row>
    <row r="31" spans="1:37" customHeight="1" ht="18" s="207" customFormat="1">
      <c r="A31" s="208" t="str">
        <f>A30+$M$23</f>
        <v>0</v>
      </c>
      <c r="B31" s="295">
        <v>121</v>
      </c>
      <c r="C31" s="237">
        <v>121</v>
      </c>
      <c r="D31" s="206" t="str">
        <f>D30+$J$23</f>
        <v>0</v>
      </c>
      <c r="E31" s="295"/>
      <c r="F31" s="298"/>
      <c r="G31" s="209">
        <v>0.001388888888888889</v>
      </c>
      <c r="H31" s="236"/>
      <c r="I31" s="237"/>
      <c r="J31" s="206">
        <v>0.01180555555555555</v>
      </c>
      <c r="K31" s="236"/>
      <c r="L31" s="237"/>
      <c r="M31" s="148"/>
    </row>
    <row r="32" spans="1:37" customHeight="1" ht="18" s="207" customFormat="1">
      <c r="A32" s="208" t="str">
        <f>A31+$M$23</f>
        <v>0</v>
      </c>
      <c r="B32" s="295">
        <v>121</v>
      </c>
      <c r="C32" s="237">
        <v>121</v>
      </c>
      <c r="D32" s="206" t="str">
        <f>D31+$J$23</f>
        <v>0</v>
      </c>
      <c r="E32" s="295"/>
      <c r="F32" s="298"/>
      <c r="G32" s="209">
        <v>0.002083333333333333</v>
      </c>
      <c r="H32" s="236"/>
      <c r="I32" s="237"/>
      <c r="J32" s="206">
        <v>0.0125</v>
      </c>
      <c r="K32" s="236"/>
      <c r="L32" s="237"/>
      <c r="M32" s="148"/>
    </row>
    <row r="33" spans="1:37" customHeight="1" ht="18" s="212" customFormat="1">
      <c r="A33" s="208" t="str">
        <f>A32+$M$23</f>
        <v>0</v>
      </c>
      <c r="B33" s="295">
        <v>121</v>
      </c>
      <c r="C33" s="237">
        <v>121</v>
      </c>
      <c r="D33" s="206" t="str">
        <f>D32+$J$23</f>
        <v>0</v>
      </c>
      <c r="E33" s="295"/>
      <c r="F33" s="298"/>
      <c r="G33" s="209">
        <v>0.002777777777777778</v>
      </c>
      <c r="H33" s="236"/>
      <c r="I33" s="237"/>
      <c r="J33" s="206">
        <v>0.01319444444444444</v>
      </c>
      <c r="K33" s="236"/>
      <c r="L33" s="237"/>
      <c r="M33" s="210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211"/>
    </row>
    <row r="34" spans="1:37" customHeight="1" ht="18" s="207" customFormat="1">
      <c r="A34" s="208" t="str">
        <f>A33+$M$23</f>
        <v>0</v>
      </c>
      <c r="B34" s="295">
        <v>121</v>
      </c>
      <c r="C34" s="237">
        <v>121</v>
      </c>
      <c r="D34" s="206" t="str">
        <f>D33+$J$23</f>
        <v>0</v>
      </c>
      <c r="E34" s="295"/>
      <c r="F34" s="298"/>
      <c r="G34" s="209">
        <v>0.003472222222222222</v>
      </c>
      <c r="H34" s="236"/>
      <c r="I34" s="237"/>
      <c r="J34" s="206">
        <v>0.01388888888888888</v>
      </c>
      <c r="K34" s="236"/>
      <c r="L34" s="237"/>
      <c r="M34" s="148"/>
    </row>
    <row r="35" spans="1:37" customHeight="1" ht="18" s="207" customFormat="1">
      <c r="A35" s="208" t="str">
        <f>A34+$M$23</f>
        <v>0</v>
      </c>
      <c r="B35" s="295">
        <v>121</v>
      </c>
      <c r="C35" s="237">
        <v>121</v>
      </c>
      <c r="D35" s="206" t="str">
        <f>D34+$J$23</f>
        <v>0</v>
      </c>
      <c r="E35" s="295"/>
      <c r="F35" s="298"/>
      <c r="G35" s="209">
        <v>0.004166666666666667</v>
      </c>
      <c r="H35" s="236"/>
      <c r="I35" s="237"/>
      <c r="J35" s="206">
        <v>0.01458333333333333</v>
      </c>
      <c r="K35" s="236"/>
      <c r="L35" s="237"/>
      <c r="M35" s="148"/>
    </row>
    <row r="36" spans="1:37" customHeight="1" ht="18" s="207" customFormat="1">
      <c r="A36" s="208" t="str">
        <f>A35+$M$23</f>
        <v>0</v>
      </c>
      <c r="B36" s="295">
        <v>121</v>
      </c>
      <c r="C36" s="237">
        <v>121</v>
      </c>
      <c r="D36" s="206" t="str">
        <f>D35+$J$23</f>
        <v>0</v>
      </c>
      <c r="E36" s="295"/>
      <c r="F36" s="298"/>
      <c r="G36" s="209">
        <v>0.004861111111111111</v>
      </c>
      <c r="H36" s="236"/>
      <c r="I36" s="237"/>
      <c r="J36" s="206">
        <v>0.01527777777777777</v>
      </c>
      <c r="K36" s="236"/>
      <c r="L36" s="237"/>
      <c r="M36" s="148"/>
    </row>
    <row r="37" spans="1:37" customHeight="1" ht="18" s="207" customFormat="1">
      <c r="A37" s="208" t="str">
        <f>A36+$M$23</f>
        <v>0</v>
      </c>
      <c r="B37" s="295">
        <v>121</v>
      </c>
      <c r="C37" s="237">
        <v>121</v>
      </c>
      <c r="D37" s="206" t="str">
        <f>D36+$J$23</f>
        <v>0</v>
      </c>
      <c r="E37" s="295"/>
      <c r="F37" s="298"/>
      <c r="G37" s="209">
        <v>0.005555555555555556</v>
      </c>
      <c r="H37" s="236"/>
      <c r="I37" s="237"/>
      <c r="J37" s="206">
        <v>0.01597222222222221</v>
      </c>
      <c r="K37" s="236"/>
      <c r="L37" s="237"/>
      <c r="M37" s="148"/>
    </row>
    <row r="38" spans="1:37" customHeight="1" ht="18" s="207" customFormat="1">
      <c r="A38" s="208" t="str">
        <f>A37+$M$23</f>
        <v>0</v>
      </c>
      <c r="B38" s="295">
        <v>121</v>
      </c>
      <c r="C38" s="237">
        <v>121</v>
      </c>
      <c r="D38" s="206" t="str">
        <f>D37+$J$23</f>
        <v>0</v>
      </c>
      <c r="E38" s="295"/>
      <c r="F38" s="298"/>
      <c r="G38" s="209">
        <v>0.00625</v>
      </c>
      <c r="H38" s="236"/>
      <c r="I38" s="237"/>
      <c r="J38" s="206">
        <v>0.01666666666666666</v>
      </c>
      <c r="K38" s="236"/>
      <c r="L38" s="237"/>
      <c r="M38" s="148"/>
    </row>
    <row r="39" spans="1:37" customHeight="1" ht="18" s="207" customFormat="1">
      <c r="A39" s="208" t="str">
        <f>A38+$M$23</f>
        <v>0</v>
      </c>
      <c r="B39" s="295">
        <v>121</v>
      </c>
      <c r="C39" s="237">
        <v>121</v>
      </c>
      <c r="D39" s="206" t="str">
        <f>D38+$J$23</f>
        <v>0</v>
      </c>
      <c r="E39" s="295"/>
      <c r="F39" s="298"/>
      <c r="G39" s="209">
        <v>0.006944444444444445</v>
      </c>
      <c r="H39" s="236"/>
      <c r="I39" s="237"/>
      <c r="J39" s="206">
        <v>0.0173611111111111</v>
      </c>
      <c r="K39" s="236"/>
      <c r="L39" s="237"/>
      <c r="M39" s="148"/>
    </row>
    <row r="40" spans="1:37" customHeight="1" ht="18" s="207" customFormat="1">
      <c r="A40" s="208" t="str">
        <f>A39+$M$23</f>
        <v>0</v>
      </c>
      <c r="B40" s="295">
        <v>121</v>
      </c>
      <c r="C40" s="237">
        <v>121</v>
      </c>
      <c r="D40" s="206" t="str">
        <f>D39+$J$23</f>
        <v>0</v>
      </c>
      <c r="E40" s="295"/>
      <c r="F40" s="298"/>
      <c r="G40" s="209">
        <v>0.00763888888888889</v>
      </c>
      <c r="H40" s="236"/>
      <c r="I40" s="237"/>
      <c r="J40" s="206">
        <v>0.01805555555555555</v>
      </c>
      <c r="K40" s="236"/>
      <c r="L40" s="237"/>
      <c r="M40" s="148"/>
    </row>
    <row r="41" spans="1:37" customHeight="1" ht="18" s="207" customFormat="1">
      <c r="A41" s="208" t="str">
        <f>A40+$M$23</f>
        <v>0</v>
      </c>
      <c r="B41" s="295">
        <v>121</v>
      </c>
      <c r="C41" s="237">
        <v>121</v>
      </c>
      <c r="D41" s="206" t="str">
        <f>D40+$J$23</f>
        <v>0</v>
      </c>
      <c r="E41" s="295"/>
      <c r="F41" s="298"/>
      <c r="G41" s="209">
        <v>0.008333333333333333</v>
      </c>
      <c r="H41" s="236"/>
      <c r="I41" s="237"/>
      <c r="J41" s="206">
        <v>0.01875</v>
      </c>
      <c r="K41" s="236"/>
      <c r="L41" s="237"/>
      <c r="M41" s="148"/>
    </row>
    <row r="42" spans="1:37" customHeight="1" ht="18" s="207" customFormat="1">
      <c r="A42" s="208" t="str">
        <f>A41+$M$23</f>
        <v>0</v>
      </c>
      <c r="B42" s="295">
        <v>121</v>
      </c>
      <c r="C42" s="237">
        <v>121</v>
      </c>
      <c r="D42" s="206" t="str">
        <f>D41+$J$23</f>
        <v>0</v>
      </c>
      <c r="E42" s="295"/>
      <c r="F42" s="298"/>
      <c r="G42" s="209">
        <v>0.009027777777777777</v>
      </c>
      <c r="H42" s="236"/>
      <c r="I42" s="237"/>
      <c r="J42" s="206">
        <v>0.01944444444444444</v>
      </c>
      <c r="K42" s="236"/>
      <c r="L42" s="237"/>
      <c r="M42" s="148"/>
    </row>
    <row r="43" spans="1:37" customHeight="1" ht="18" s="67" customFormat="1">
      <c r="A43" s="208" t="str">
        <f>A42+$M$23</f>
        <v>0</v>
      </c>
      <c r="B43" s="296">
        <v>121</v>
      </c>
      <c r="C43" s="297">
        <v>121</v>
      </c>
      <c r="D43" s="206" t="str">
        <f>D42+$J$23</f>
        <v>0</v>
      </c>
      <c r="E43" s="296"/>
      <c r="F43" s="297"/>
      <c r="G43" s="215">
        <v>0.009722222222222221</v>
      </c>
      <c r="H43" s="238"/>
      <c r="I43" s="239"/>
      <c r="J43" s="214">
        <v>0.02013888888888889</v>
      </c>
      <c r="K43" s="238"/>
      <c r="L43" s="239"/>
      <c r="M43" s="183"/>
    </row>
    <row r="44" spans="1:37" customHeight="1" ht="17.45" s="65" customFormat="1">
      <c r="A44" s="288"/>
      <c r="B44" s="288">
        <v>121</v>
      </c>
      <c r="C44" s="216">
        <v>121</v>
      </c>
      <c r="D44" s="217"/>
      <c r="E44" s="288"/>
      <c r="F44" s="288"/>
      <c r="G44" s="288"/>
      <c r="H44" s="288"/>
      <c r="I44" s="216"/>
      <c r="J44" s="217"/>
      <c r="L44" s="164"/>
      <c r="M44" s="183"/>
    </row>
    <row r="45" spans="1:37" customHeight="1" ht="18" s="65" customFormat="1">
      <c r="A45" s="351" t="s">
        <v>49</v>
      </c>
      <c r="B45" s="352">
        <v>121</v>
      </c>
      <c r="C45" s="352">
        <v>121</v>
      </c>
      <c r="D45" s="352"/>
      <c r="E45" s="352"/>
      <c r="F45" s="352"/>
      <c r="G45" s="398" t="s">
        <v>50</v>
      </c>
      <c r="H45" s="399"/>
      <c r="I45" s="399"/>
      <c r="J45" s="399"/>
      <c r="K45" s="399"/>
      <c r="L45" s="405"/>
      <c r="M45" s="183"/>
    </row>
    <row r="46" spans="1:37" customHeight="1" ht="19.5" s="65" customFormat="1">
      <c r="A46" s="394" t="s">
        <v>39</v>
      </c>
      <c r="B46" s="395">
        <v>121</v>
      </c>
      <c r="C46" s="391">
        <v>121</v>
      </c>
      <c r="D46" s="392"/>
      <c r="E46" s="392"/>
      <c r="F46" s="406"/>
      <c r="G46" s="407" t="s">
        <v>39</v>
      </c>
      <c r="H46" s="408"/>
      <c r="I46" s="413"/>
      <c r="J46" s="414"/>
      <c r="K46" s="414"/>
      <c r="L46" s="415"/>
      <c r="M46" s="183"/>
    </row>
    <row r="47" spans="1:37" customHeight="1" ht="18" s="65" customFormat="1">
      <c r="A47" s="344" t="s">
        <v>41</v>
      </c>
      <c r="B47" s="412">
        <v>121</v>
      </c>
      <c r="C47" s="232">
        <v>121</v>
      </c>
      <c r="D47" s="218"/>
      <c r="E47" s="219"/>
      <c r="F47" s="220"/>
      <c r="G47" s="410" t="s">
        <v>41</v>
      </c>
      <c r="H47" s="411"/>
      <c r="I47" s="234"/>
      <c r="J47" s="218"/>
      <c r="K47" s="219"/>
      <c r="L47" s="221"/>
      <c r="M47" s="183"/>
    </row>
    <row r="48" spans="1:37" customHeight="1" ht="18" s="65" customFormat="1">
      <c r="A48" s="222" t="s">
        <v>43</v>
      </c>
      <c r="B48" s="198">
        <v>121</v>
      </c>
      <c r="C48" s="199">
        <v>121</v>
      </c>
      <c r="D48" s="200"/>
      <c r="E48" s="198" t="s">
        <v>44</v>
      </c>
      <c r="F48" s="223" t="s">
        <v>45</v>
      </c>
      <c r="G48" s="224" t="s">
        <v>43</v>
      </c>
      <c r="H48" s="198" t="s">
        <v>44</v>
      </c>
      <c r="I48" s="199" t="s">
        <v>45</v>
      </c>
      <c r="J48" s="200"/>
      <c r="K48" s="198" t="s">
        <v>44</v>
      </c>
      <c r="L48" s="199" t="s">
        <v>45</v>
      </c>
      <c r="M48" s="183"/>
    </row>
    <row r="49" spans="1:37" customHeight="1" ht="18" s="65" customFormat="1">
      <c r="A49" s="195" t="s">
        <v>46</v>
      </c>
      <c r="B49" s="201">
        <v>121</v>
      </c>
      <c r="C49" s="202">
        <v>121</v>
      </c>
      <c r="D49" s="203" t="s">
        <v>43</v>
      </c>
      <c r="E49" s="201" t="s">
        <v>47</v>
      </c>
      <c r="F49" s="204" t="s">
        <v>47</v>
      </c>
      <c r="G49" s="225" t="s">
        <v>46</v>
      </c>
      <c r="H49" s="201" t="s">
        <v>47</v>
      </c>
      <c r="I49" s="202" t="s">
        <v>47</v>
      </c>
      <c r="J49" s="203" t="s">
        <v>43</v>
      </c>
      <c r="K49" s="201" t="s">
        <v>47</v>
      </c>
      <c r="L49" s="202" t="s">
        <v>47</v>
      </c>
      <c r="M49" s="183"/>
    </row>
    <row r="50" spans="1:37" customHeight="1" ht="18" s="65" customFormat="1">
      <c r="A50" s="235"/>
      <c r="B50" s="295">
        <v>121</v>
      </c>
      <c r="C50" s="237">
        <v>121</v>
      </c>
      <c r="D50" s="206" t="str">
        <f>A64+$J$23</f>
        <v>0</v>
      </c>
      <c r="E50" s="295"/>
      <c r="F50" s="299"/>
      <c r="G50" s="241"/>
      <c r="H50" s="236"/>
      <c r="I50" s="237"/>
      <c r="J50" s="206">
        <v>0.01041666666666666</v>
      </c>
      <c r="K50" s="236"/>
      <c r="L50" s="237"/>
      <c r="M50" s="183"/>
    </row>
    <row r="51" spans="1:37" customHeight="1" ht="18" s="65" customFormat="1">
      <c r="A51" s="208" t="str">
        <f>A50+$M$23</f>
        <v>0</v>
      </c>
      <c r="B51" s="295">
        <v>121</v>
      </c>
      <c r="C51" s="237">
        <v>121</v>
      </c>
      <c r="D51" s="206" t="str">
        <f>D50+$J$23</f>
        <v>0</v>
      </c>
      <c r="E51" s="295"/>
      <c r="F51" s="299"/>
      <c r="G51" s="226">
        <v>0.0006944444444444445</v>
      </c>
      <c r="H51" s="236"/>
      <c r="I51" s="237"/>
      <c r="J51" s="206">
        <v>0.01111111111111111</v>
      </c>
      <c r="K51" s="236"/>
      <c r="L51" s="237"/>
      <c r="M51" s="183"/>
    </row>
    <row r="52" spans="1:37" customHeight="1" ht="18" s="65" customFormat="1">
      <c r="A52" s="208" t="str">
        <f>A51+$M$23</f>
        <v>0</v>
      </c>
      <c r="B52" s="295">
        <v>121</v>
      </c>
      <c r="C52" s="237">
        <v>121</v>
      </c>
      <c r="D52" s="206" t="str">
        <f>D51+$J$23</f>
        <v>0</v>
      </c>
      <c r="E52" s="295"/>
      <c r="F52" s="299"/>
      <c r="G52" s="226">
        <v>0.001388888888888889</v>
      </c>
      <c r="H52" s="236"/>
      <c r="I52" s="237"/>
      <c r="J52" s="206">
        <v>0.01180555555555555</v>
      </c>
      <c r="K52" s="236"/>
      <c r="L52" s="237"/>
      <c r="M52" s="183"/>
    </row>
    <row r="53" spans="1:37" customHeight="1" ht="18" s="65" customFormat="1">
      <c r="A53" s="208" t="str">
        <f>A52+$M$23</f>
        <v>0</v>
      </c>
      <c r="B53" s="295">
        <v>121</v>
      </c>
      <c r="C53" s="237">
        <v>121</v>
      </c>
      <c r="D53" s="206" t="str">
        <f>D52+$J$23</f>
        <v>0</v>
      </c>
      <c r="E53" s="295"/>
      <c r="F53" s="299"/>
      <c r="G53" s="226">
        <v>0.002083333333333333</v>
      </c>
      <c r="H53" s="236"/>
      <c r="I53" s="237"/>
      <c r="J53" s="206">
        <v>0.0125</v>
      </c>
      <c r="K53" s="236"/>
      <c r="L53" s="237"/>
      <c r="M53" s="183"/>
    </row>
    <row r="54" spans="1:37" customHeight="1" ht="18" s="65" customFormat="1">
      <c r="A54" s="208" t="str">
        <f>A53+$M$23</f>
        <v>0</v>
      </c>
      <c r="B54" s="295">
        <v>121</v>
      </c>
      <c r="C54" s="237">
        <v>121</v>
      </c>
      <c r="D54" s="206" t="str">
        <f>D53+$J$23</f>
        <v>0</v>
      </c>
      <c r="E54" s="295"/>
      <c r="F54" s="299"/>
      <c r="G54" s="226">
        <v>0.002777777777777778</v>
      </c>
      <c r="H54" s="236"/>
      <c r="I54" s="237"/>
      <c r="J54" s="206">
        <v>0.01319444444444444</v>
      </c>
      <c r="K54" s="236"/>
      <c r="L54" s="237"/>
      <c r="M54" s="183"/>
    </row>
    <row r="55" spans="1:37" customHeight="1" ht="18" s="65" customFormat="1">
      <c r="A55" s="208" t="str">
        <f>A54+$M$23</f>
        <v>0</v>
      </c>
      <c r="B55" s="295">
        <v>121</v>
      </c>
      <c r="C55" s="237">
        <v>121</v>
      </c>
      <c r="D55" s="206" t="str">
        <f>D54+$J$23</f>
        <v>0</v>
      </c>
      <c r="E55" s="295"/>
      <c r="F55" s="299"/>
      <c r="G55" s="226">
        <v>0.003472222222222222</v>
      </c>
      <c r="H55" s="236"/>
      <c r="I55" s="237"/>
      <c r="J55" s="206">
        <v>0.01388888888888888</v>
      </c>
      <c r="K55" s="236"/>
      <c r="L55" s="237"/>
      <c r="M55" s="183"/>
    </row>
    <row r="56" spans="1:37" customHeight="1" ht="18" s="65" customFormat="1">
      <c r="A56" s="208" t="str">
        <f>A55+$M$23</f>
        <v>0</v>
      </c>
      <c r="B56" s="295">
        <v>121</v>
      </c>
      <c r="C56" s="237">
        <v>121</v>
      </c>
      <c r="D56" s="206" t="str">
        <f>D55+$J$23</f>
        <v>0</v>
      </c>
      <c r="E56" s="295"/>
      <c r="F56" s="299"/>
      <c r="G56" s="226">
        <v>0.004166666666666667</v>
      </c>
      <c r="H56" s="236"/>
      <c r="I56" s="237"/>
      <c r="J56" s="206">
        <v>0.01458333333333333</v>
      </c>
      <c r="K56" s="236"/>
      <c r="L56" s="237"/>
      <c r="M56" s="183"/>
    </row>
    <row r="57" spans="1:37" customHeight="1" ht="18" s="65" customFormat="1">
      <c r="A57" s="208" t="str">
        <f>A56+$M$23</f>
        <v>0</v>
      </c>
      <c r="B57" s="295">
        <v>121</v>
      </c>
      <c r="C57" s="237">
        <v>121</v>
      </c>
      <c r="D57" s="206" t="str">
        <f>D56+$J$23</f>
        <v>0</v>
      </c>
      <c r="E57" s="295"/>
      <c r="F57" s="299"/>
      <c r="G57" s="226">
        <v>0.004861111111111111</v>
      </c>
      <c r="H57" s="236"/>
      <c r="I57" s="237"/>
      <c r="J57" s="206">
        <v>0.01527777777777777</v>
      </c>
      <c r="K57" s="236"/>
      <c r="L57" s="237"/>
      <c r="M57" s="183"/>
    </row>
    <row r="58" spans="1:37" customHeight="1" ht="18" s="65" customFormat="1">
      <c r="A58" s="208" t="str">
        <f>A57+$M$23</f>
        <v>0</v>
      </c>
      <c r="B58" s="295">
        <v>121</v>
      </c>
      <c r="C58" s="237">
        <v>121</v>
      </c>
      <c r="D58" s="206" t="str">
        <f>D57+$J$23</f>
        <v>0</v>
      </c>
      <c r="E58" s="295"/>
      <c r="F58" s="299"/>
      <c r="G58" s="226">
        <v>0.005555555555555556</v>
      </c>
      <c r="H58" s="236"/>
      <c r="I58" s="237"/>
      <c r="J58" s="206">
        <v>0.01597222222222221</v>
      </c>
      <c r="K58" s="236"/>
      <c r="L58" s="237"/>
      <c r="M58" s="183"/>
    </row>
    <row r="59" spans="1:37" customHeight="1" ht="18" s="65" customFormat="1">
      <c r="A59" s="208" t="str">
        <f>A58+$M$23</f>
        <v>0</v>
      </c>
      <c r="B59" s="295"/>
      <c r="C59" s="237"/>
      <c r="D59" s="206" t="str">
        <f>D58+$J$23</f>
        <v>0</v>
      </c>
      <c r="E59" s="295"/>
      <c r="F59" s="299"/>
      <c r="G59" s="226">
        <v>0.00625</v>
      </c>
      <c r="H59" s="236"/>
      <c r="I59" s="237"/>
      <c r="J59" s="206">
        <v>0.01666666666666666</v>
      </c>
      <c r="K59" s="236"/>
      <c r="L59" s="237"/>
      <c r="M59" s="183"/>
    </row>
    <row r="60" spans="1:37" customHeight="1" ht="18" s="65" customFormat="1">
      <c r="A60" s="208" t="str">
        <f>A59+$M$23</f>
        <v>0</v>
      </c>
      <c r="B60" s="295"/>
      <c r="C60" s="237"/>
      <c r="D60" s="206" t="str">
        <f>D59+$J$23</f>
        <v>0</v>
      </c>
      <c r="E60" s="295"/>
      <c r="F60" s="299"/>
      <c r="G60" s="226">
        <v>0.006944444444444445</v>
      </c>
      <c r="H60" s="236"/>
      <c r="I60" s="237"/>
      <c r="J60" s="206">
        <v>0.0173611111111111</v>
      </c>
      <c r="K60" s="236"/>
      <c r="L60" s="237"/>
      <c r="M60" s="183"/>
    </row>
    <row r="61" spans="1:37" customHeight="1" ht="18" s="65" customFormat="1">
      <c r="A61" s="208" t="str">
        <f>A60+$M$23</f>
        <v>0</v>
      </c>
      <c r="B61" s="295"/>
      <c r="C61" s="237"/>
      <c r="D61" s="206" t="str">
        <f>D60+$J$23</f>
        <v>0</v>
      </c>
      <c r="E61" s="295"/>
      <c r="F61" s="299"/>
      <c r="G61" s="226">
        <v>0.00763888888888889</v>
      </c>
      <c r="H61" s="236"/>
      <c r="I61" s="237"/>
      <c r="J61" s="206">
        <v>0.01805555555555555</v>
      </c>
      <c r="K61" s="236"/>
      <c r="L61" s="237"/>
      <c r="M61" s="183"/>
    </row>
    <row r="62" spans="1:37" customHeight="1" ht="18" s="65" customFormat="1">
      <c r="A62" s="208" t="str">
        <f>A61+$M$23</f>
        <v>0</v>
      </c>
      <c r="B62" s="295"/>
      <c r="C62" s="237"/>
      <c r="D62" s="206" t="str">
        <f>D61+$J$23</f>
        <v>0</v>
      </c>
      <c r="E62" s="295"/>
      <c r="F62" s="299"/>
      <c r="G62" s="226">
        <v>0.008333333333333333</v>
      </c>
      <c r="H62" s="236"/>
      <c r="I62" s="237"/>
      <c r="J62" s="206">
        <v>0.01875</v>
      </c>
      <c r="K62" s="236"/>
      <c r="L62" s="237"/>
      <c r="M62" s="183"/>
    </row>
    <row r="63" spans="1:37" customHeight="1" ht="18" s="65" customFormat="1">
      <c r="A63" s="208" t="str">
        <f>A62+$M$23</f>
        <v>0</v>
      </c>
      <c r="B63" s="295"/>
      <c r="C63" s="237"/>
      <c r="D63" s="206" t="str">
        <f>D62+$J$23</f>
        <v>0</v>
      </c>
      <c r="E63" s="295"/>
      <c r="F63" s="299"/>
      <c r="G63" s="226">
        <v>0.009027777777777777</v>
      </c>
      <c r="H63" s="236"/>
      <c r="I63" s="237"/>
      <c r="J63" s="206">
        <v>0.01944444444444444</v>
      </c>
      <c r="K63" s="236"/>
      <c r="L63" s="237"/>
      <c r="M63" s="183"/>
    </row>
    <row r="64" spans="1:37" customHeight="1" ht="18" s="67" customFormat="1">
      <c r="A64" s="208" t="str">
        <f>A63+$M$23</f>
        <v>0</v>
      </c>
      <c r="B64" s="296"/>
      <c r="C64" s="239"/>
      <c r="D64" s="214" t="str">
        <f>D63+$J$23</f>
        <v>0</v>
      </c>
      <c r="E64" s="296"/>
      <c r="F64" s="300"/>
      <c r="G64" s="215">
        <v>0.009722222222222221</v>
      </c>
      <c r="H64" s="238"/>
      <c r="I64" s="239"/>
      <c r="J64" s="214">
        <v>0.02013888888888889</v>
      </c>
      <c r="K64" s="238"/>
      <c r="L64" s="239"/>
      <c r="M64" s="183"/>
    </row>
    <row r="65" spans="1:37" customHeight="1" ht="18" s="65" customFormat="1">
      <c r="A65" s="227"/>
      <c r="B65" s="288"/>
      <c r="C65" s="216"/>
      <c r="D65" s="217"/>
      <c r="E65" s="288"/>
      <c r="F65" s="288"/>
      <c r="G65" s="227"/>
      <c r="H65" s="288"/>
      <c r="I65" s="216"/>
      <c r="J65" s="217"/>
      <c r="K65" s="288"/>
      <c r="L65" s="288"/>
      <c r="M65" s="183"/>
    </row>
    <row r="66" spans="1:37" customHeight="1" ht="18" s="65" customFormat="1">
      <c r="A66" s="351" t="s">
        <v>51</v>
      </c>
      <c r="B66" s="352"/>
      <c r="C66" s="352"/>
      <c r="D66" s="352"/>
      <c r="E66" s="352"/>
      <c r="F66" s="352"/>
      <c r="G66" s="398" t="s">
        <v>52</v>
      </c>
      <c r="H66" s="399"/>
      <c r="I66" s="399"/>
      <c r="J66" s="399"/>
      <c r="K66" s="399"/>
      <c r="L66" s="400"/>
      <c r="M66" s="183"/>
    </row>
    <row r="67" spans="1:37" customHeight="1" ht="18" s="65" customFormat="1">
      <c r="A67" s="394" t="s">
        <v>39</v>
      </c>
      <c r="B67" s="395"/>
      <c r="C67" s="391" t="s">
        <v>40</v>
      </c>
      <c r="D67" s="392"/>
      <c r="E67" s="392"/>
      <c r="F67" s="392"/>
      <c r="G67" s="396" t="s">
        <v>39</v>
      </c>
      <c r="H67" s="395"/>
      <c r="I67" s="391"/>
      <c r="J67" s="392"/>
      <c r="K67" s="392"/>
      <c r="L67" s="393"/>
      <c r="M67" s="183"/>
    </row>
    <row r="68" spans="1:37" customHeight="1" ht="18" s="65" customFormat="1">
      <c r="A68" s="344" t="s">
        <v>41</v>
      </c>
      <c r="B68" s="345"/>
      <c r="C68" s="242">
        <v>121</v>
      </c>
      <c r="D68" s="346"/>
      <c r="E68" s="347"/>
      <c r="F68" s="347"/>
      <c r="G68" s="409" t="s">
        <v>41</v>
      </c>
      <c r="H68" s="345"/>
      <c r="I68" s="243"/>
      <c r="J68" s="346"/>
      <c r="K68" s="347"/>
      <c r="L68" s="397"/>
      <c r="M68" s="183"/>
    </row>
    <row r="69" spans="1:37" customHeight="1" ht="18" s="65" customFormat="1">
      <c r="A69" s="222" t="s">
        <v>43</v>
      </c>
      <c r="B69" s="198" t="s">
        <v>44</v>
      </c>
      <c r="C69" s="199" t="s">
        <v>45</v>
      </c>
      <c r="D69" s="200"/>
      <c r="E69" s="198" t="s">
        <v>44</v>
      </c>
      <c r="F69" s="223" t="s">
        <v>45</v>
      </c>
      <c r="G69" s="224" t="s">
        <v>43</v>
      </c>
      <c r="H69" s="198" t="s">
        <v>44</v>
      </c>
      <c r="I69" s="199" t="s">
        <v>45</v>
      </c>
      <c r="J69" s="200"/>
      <c r="K69" s="198" t="s">
        <v>44</v>
      </c>
      <c r="L69" s="199" t="s">
        <v>45</v>
      </c>
      <c r="M69" s="183"/>
    </row>
    <row r="70" spans="1:37" customHeight="1" ht="18" s="65" customFormat="1">
      <c r="A70" s="195" t="s">
        <v>46</v>
      </c>
      <c r="B70" s="201" t="s">
        <v>47</v>
      </c>
      <c r="C70" s="202" t="s">
        <v>47</v>
      </c>
      <c r="D70" s="203" t="s">
        <v>43</v>
      </c>
      <c r="E70" s="201" t="s">
        <v>47</v>
      </c>
      <c r="F70" s="204" t="s">
        <v>47</v>
      </c>
      <c r="G70" s="225" t="s">
        <v>46</v>
      </c>
      <c r="H70" s="201" t="s">
        <v>47</v>
      </c>
      <c r="I70" s="202" t="s">
        <v>47</v>
      </c>
      <c r="J70" s="203" t="s">
        <v>43</v>
      </c>
      <c r="K70" s="201" t="s">
        <v>47</v>
      </c>
      <c r="L70" s="202" t="s">
        <v>47</v>
      </c>
      <c r="M70" s="183"/>
    </row>
    <row r="71" spans="1:37" customHeight="1" ht="18" s="65" customFormat="1">
      <c r="A71" s="235"/>
      <c r="B71" s="301"/>
      <c r="C71" s="246"/>
      <c r="D71" s="206" t="str">
        <f>A85+$J$23</f>
        <v>0</v>
      </c>
      <c r="E71" s="301"/>
      <c r="F71" s="303"/>
      <c r="G71" s="240"/>
      <c r="H71" s="244"/>
      <c r="I71" s="245"/>
      <c r="J71" s="206">
        <v>0.01041666666666666</v>
      </c>
      <c r="K71" s="244"/>
      <c r="L71" s="245"/>
      <c r="M71" s="183"/>
    </row>
    <row r="72" spans="1:37" customHeight="1" ht="18" s="65" customFormat="1">
      <c r="A72" s="208" t="str">
        <f>A71+$M$23</f>
        <v>0</v>
      </c>
      <c r="B72" s="301"/>
      <c r="C72" s="246"/>
      <c r="D72" s="206" t="str">
        <f>D71+$J$23</f>
        <v>0</v>
      </c>
      <c r="E72" s="301"/>
      <c r="F72" s="303"/>
      <c r="G72" s="209">
        <v>0.0006944444444444445</v>
      </c>
      <c r="H72" s="244"/>
      <c r="I72" s="246"/>
      <c r="J72" s="206">
        <v>0.01111111111111111</v>
      </c>
      <c r="K72" s="244"/>
      <c r="L72" s="246"/>
      <c r="M72" s="183"/>
    </row>
    <row r="73" spans="1:37" customHeight="1" ht="18" s="65" customFormat="1">
      <c r="A73" s="208" t="str">
        <f>A72+$M$23</f>
        <v>0</v>
      </c>
      <c r="B73" s="301"/>
      <c r="C73" s="246"/>
      <c r="D73" s="206" t="str">
        <f>D72+$J$23</f>
        <v>0</v>
      </c>
      <c r="E73" s="301"/>
      <c r="F73" s="303"/>
      <c r="G73" s="209">
        <v>0.001388888888888889</v>
      </c>
      <c r="H73" s="244"/>
      <c r="I73" s="246"/>
      <c r="J73" s="206">
        <v>0.01180555555555555</v>
      </c>
      <c r="K73" s="244"/>
      <c r="L73" s="246"/>
      <c r="M73" s="183"/>
    </row>
    <row r="74" spans="1:37" customHeight="1" ht="18" s="65" customFormat="1">
      <c r="A74" s="208" t="str">
        <f>A73+$M$23</f>
        <v>0</v>
      </c>
      <c r="B74" s="301"/>
      <c r="C74" s="246"/>
      <c r="D74" s="206" t="str">
        <f>D73+$J$23</f>
        <v>0</v>
      </c>
      <c r="E74" s="301"/>
      <c r="F74" s="303"/>
      <c r="G74" s="209">
        <v>0.002083333333333333</v>
      </c>
      <c r="H74" s="244"/>
      <c r="I74" s="246"/>
      <c r="J74" s="206">
        <v>0.0125</v>
      </c>
      <c r="K74" s="244"/>
      <c r="L74" s="246"/>
      <c r="M74" s="183"/>
    </row>
    <row r="75" spans="1:37" customHeight="1" ht="18" s="65" customFormat="1">
      <c r="A75" s="208" t="str">
        <f>A74+$M$23</f>
        <v>0</v>
      </c>
      <c r="B75" s="301"/>
      <c r="C75" s="246"/>
      <c r="D75" s="206" t="str">
        <f>D74+$J$23</f>
        <v>0</v>
      </c>
      <c r="E75" s="301"/>
      <c r="F75" s="303"/>
      <c r="G75" s="209">
        <v>0.002777777777777778</v>
      </c>
      <c r="H75" s="244"/>
      <c r="I75" s="246"/>
      <c r="J75" s="206">
        <v>0.01319444444444444</v>
      </c>
      <c r="K75" s="244"/>
      <c r="L75" s="246"/>
      <c r="M75" s="183"/>
    </row>
    <row r="76" spans="1:37" customHeight="1" ht="18" s="65" customFormat="1">
      <c r="A76" s="208" t="str">
        <f>A75+$M$23</f>
        <v>0</v>
      </c>
      <c r="B76" s="301"/>
      <c r="C76" s="246"/>
      <c r="D76" s="206" t="str">
        <f>D75+$J$23</f>
        <v>0</v>
      </c>
      <c r="E76" s="301"/>
      <c r="F76" s="303"/>
      <c r="G76" s="209">
        <v>0.003472222222222222</v>
      </c>
      <c r="H76" s="244"/>
      <c r="I76" s="246"/>
      <c r="J76" s="206">
        <v>0.01388888888888888</v>
      </c>
      <c r="K76" s="244"/>
      <c r="L76" s="246"/>
      <c r="M76" s="183"/>
    </row>
    <row r="77" spans="1:37" customHeight="1" ht="18" s="65" customFormat="1">
      <c r="A77" s="208" t="str">
        <f>A76+$M$23</f>
        <v>0</v>
      </c>
      <c r="B77" s="301"/>
      <c r="C77" s="246"/>
      <c r="D77" s="206" t="str">
        <f>D76+$J$23</f>
        <v>0</v>
      </c>
      <c r="E77" s="301"/>
      <c r="F77" s="303"/>
      <c r="G77" s="209">
        <v>0.004166666666666667</v>
      </c>
      <c r="H77" s="244"/>
      <c r="I77" s="246"/>
      <c r="J77" s="206">
        <v>0.01458333333333333</v>
      </c>
      <c r="K77" s="244"/>
      <c r="L77" s="246"/>
      <c r="M77" s="183"/>
    </row>
    <row r="78" spans="1:37" customHeight="1" ht="18" s="65" customFormat="1">
      <c r="A78" s="208" t="str">
        <f>A77+$M$23</f>
        <v>0</v>
      </c>
      <c r="B78" s="301"/>
      <c r="C78" s="246"/>
      <c r="D78" s="206" t="str">
        <f>D77+$J$23</f>
        <v>0</v>
      </c>
      <c r="E78" s="301"/>
      <c r="F78" s="303"/>
      <c r="G78" s="209">
        <v>0.004861111111111111</v>
      </c>
      <c r="H78" s="244"/>
      <c r="I78" s="246"/>
      <c r="J78" s="206">
        <v>0.01527777777777777</v>
      </c>
      <c r="K78" s="244"/>
      <c r="L78" s="246"/>
      <c r="M78" s="183"/>
    </row>
    <row r="79" spans="1:37" customHeight="1" ht="18" s="65" customFormat="1">
      <c r="A79" s="208" t="str">
        <f>A78+$M$23</f>
        <v>0</v>
      </c>
      <c r="B79" s="301"/>
      <c r="C79" s="246"/>
      <c r="D79" s="206" t="str">
        <f>D78+$J$23</f>
        <v>0</v>
      </c>
      <c r="E79" s="301"/>
      <c r="F79" s="303"/>
      <c r="G79" s="209">
        <v>0.005555555555555556</v>
      </c>
      <c r="H79" s="244"/>
      <c r="I79" s="246"/>
      <c r="J79" s="206">
        <v>0.01597222222222221</v>
      </c>
      <c r="K79" s="244"/>
      <c r="L79" s="246"/>
      <c r="M79" s="183"/>
    </row>
    <row r="80" spans="1:37" customHeight="1" ht="18" s="65" customFormat="1">
      <c r="A80" s="208" t="str">
        <f>A79+$M$23</f>
        <v>0</v>
      </c>
      <c r="B80" s="301"/>
      <c r="C80" s="246"/>
      <c r="D80" s="206" t="str">
        <f>D79+$J$23</f>
        <v>0</v>
      </c>
      <c r="E80" s="301"/>
      <c r="F80" s="303"/>
      <c r="G80" s="209">
        <v>0.00625</v>
      </c>
      <c r="H80" s="244"/>
      <c r="I80" s="246"/>
      <c r="J80" s="206">
        <v>0.01666666666666666</v>
      </c>
      <c r="K80" s="244"/>
      <c r="L80" s="246"/>
      <c r="M80" s="183"/>
    </row>
    <row r="81" spans="1:37" customHeight="1" ht="18" s="65" customFormat="1">
      <c r="A81" s="208" t="str">
        <f>A80+$M$23</f>
        <v>0</v>
      </c>
      <c r="B81" s="301"/>
      <c r="C81" s="246"/>
      <c r="D81" s="206" t="str">
        <f>D80+$J$23</f>
        <v>0</v>
      </c>
      <c r="E81" s="301"/>
      <c r="F81" s="303"/>
      <c r="G81" s="209">
        <v>0.006944444444444445</v>
      </c>
      <c r="H81" s="244"/>
      <c r="I81" s="246"/>
      <c r="J81" s="206">
        <v>0.0173611111111111</v>
      </c>
      <c r="K81" s="244"/>
      <c r="L81" s="246"/>
      <c r="M81" s="183"/>
    </row>
    <row r="82" spans="1:37" customHeight="1" ht="18" s="65" customFormat="1">
      <c r="A82" s="208" t="str">
        <f>A81+$M$23</f>
        <v>0</v>
      </c>
      <c r="B82" s="301"/>
      <c r="C82" s="246"/>
      <c r="D82" s="206" t="str">
        <f>D81+$J$23</f>
        <v>0</v>
      </c>
      <c r="E82" s="301"/>
      <c r="F82" s="303"/>
      <c r="G82" s="209">
        <v>0.00763888888888889</v>
      </c>
      <c r="H82" s="244"/>
      <c r="I82" s="246"/>
      <c r="J82" s="206">
        <v>0.01805555555555555</v>
      </c>
      <c r="K82" s="244"/>
      <c r="L82" s="246"/>
      <c r="M82" s="183"/>
    </row>
    <row r="83" spans="1:37" customHeight="1" ht="18" s="65" customFormat="1">
      <c r="A83" s="208" t="str">
        <f>A82+$M$23</f>
        <v>0</v>
      </c>
      <c r="B83" s="301"/>
      <c r="C83" s="246"/>
      <c r="D83" s="206" t="str">
        <f>D82+$J$23</f>
        <v>0</v>
      </c>
      <c r="E83" s="301"/>
      <c r="F83" s="303"/>
      <c r="G83" s="209">
        <v>0.008333333333333333</v>
      </c>
      <c r="H83" s="244"/>
      <c r="I83" s="246"/>
      <c r="J83" s="206">
        <v>0.01875</v>
      </c>
      <c r="K83" s="244"/>
      <c r="L83" s="246"/>
      <c r="M83" s="183"/>
    </row>
    <row r="84" spans="1:37" customHeight="1" ht="18" s="65" customFormat="1">
      <c r="A84" s="208" t="str">
        <f>A83+$M$23</f>
        <v>0</v>
      </c>
      <c r="B84" s="301"/>
      <c r="C84" s="246"/>
      <c r="D84" s="206" t="str">
        <f>D83+$J$23</f>
        <v>0</v>
      </c>
      <c r="E84" s="301"/>
      <c r="F84" s="303"/>
      <c r="G84" s="209">
        <v>0.009027777777777777</v>
      </c>
      <c r="H84" s="244"/>
      <c r="I84" s="246"/>
      <c r="J84" s="206">
        <v>0.01944444444444444</v>
      </c>
      <c r="K84" s="244"/>
      <c r="L84" s="246"/>
      <c r="M84" s="183"/>
    </row>
    <row r="85" spans="1:37" customHeight="1" ht="18" s="67" customFormat="1">
      <c r="A85" s="213" t="str">
        <f>A84+$M$23</f>
        <v>0</v>
      </c>
      <c r="B85" s="302"/>
      <c r="C85" s="248"/>
      <c r="D85" s="214" t="str">
        <f>D84+$J$23</f>
        <v>0</v>
      </c>
      <c r="E85" s="302"/>
      <c r="F85" s="304"/>
      <c r="G85" s="215">
        <v>0.009722222222222221</v>
      </c>
      <c r="H85" s="247"/>
      <c r="I85" s="248"/>
      <c r="J85" s="214">
        <v>0.02013888888888889</v>
      </c>
      <c r="K85" s="247"/>
      <c r="L85" s="248"/>
      <c r="M85" s="183"/>
    </row>
    <row r="86" spans="1:37" customHeight="1" ht="11.1">
      <c r="A86" s="293"/>
      <c r="B86" s="293"/>
      <c r="C86" s="293"/>
      <c r="D86" s="293"/>
      <c r="E86" s="293"/>
      <c r="F86" s="293"/>
      <c r="G86" s="293"/>
      <c r="H86" s="293"/>
      <c r="I86" s="293"/>
      <c r="J86" s="293"/>
    </row>
    <row r="87" spans="1:37" customHeight="1" ht="18">
      <c r="A87" s="291"/>
      <c r="B87" s="385" t="s">
        <v>53</v>
      </c>
      <c r="C87" s="385"/>
      <c r="D87" s="385"/>
      <c r="E87" s="293"/>
      <c r="F87" s="293"/>
      <c r="G87" s="401"/>
      <c r="H87" s="401"/>
      <c r="I87" s="401"/>
      <c r="J87" s="401"/>
    </row>
    <row r="88" spans="1:37" customHeight="1" ht="20.25">
      <c r="A88" s="319" t="s">
        <v>54</v>
      </c>
      <c r="B88" s="386"/>
      <c r="C88" s="386"/>
      <c r="D88" s="386"/>
      <c r="E88" s="65"/>
      <c r="F88" s="72"/>
      <c r="G88" s="385"/>
      <c r="H88" s="385"/>
      <c r="I88" s="385"/>
      <c r="J88" s="385"/>
    </row>
    <row r="89" spans="1:37" customHeight="1" ht="15">
      <c r="A89" s="59"/>
      <c r="B89" s="72"/>
      <c r="C89" s="58"/>
      <c r="D89" s="58"/>
      <c r="E89" s="58"/>
      <c r="F89" s="59"/>
      <c r="G89" s="72"/>
      <c r="H89" s="59"/>
      <c r="I89" s="59"/>
      <c r="J89" s="59"/>
    </row>
    <row r="90" spans="1:37" customHeight="1" ht="18">
      <c r="A90" s="55"/>
    </row>
    <row r="91" spans="1:37" customHeight="1" ht="18">
      <c r="A91" s="59"/>
    </row>
    <row r="92" spans="1:37" customHeight="1" ht="18">
      <c r="A92" s="59"/>
    </row>
    <row r="97" spans="1:37" customHeight="1" ht="18">
      <c r="L97" s="22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18:D18"/>
    <mergeCell ref="A47:B47"/>
    <mergeCell ref="A67:B67"/>
    <mergeCell ref="I46:L46"/>
    <mergeCell ref="C25:F25"/>
    <mergeCell ref="G26:H26"/>
    <mergeCell ref="A26:B26"/>
    <mergeCell ref="G88:J88"/>
    <mergeCell ref="B88:D88"/>
    <mergeCell ref="D14:H14"/>
    <mergeCell ref="G24:L24"/>
    <mergeCell ref="I25:L25"/>
    <mergeCell ref="A25:B25"/>
    <mergeCell ref="G25:H25"/>
    <mergeCell ref="J68:L68"/>
    <mergeCell ref="G66:L66"/>
    <mergeCell ref="G87:J87"/>
    <mergeCell ref="C67:F67"/>
    <mergeCell ref="G67:H67"/>
    <mergeCell ref="I67:L67"/>
    <mergeCell ref="F15:G15"/>
    <mergeCell ref="B87:D87"/>
    <mergeCell ref="G18:H18"/>
    <mergeCell ref="C1:J1"/>
    <mergeCell ref="C2:J2"/>
    <mergeCell ref="C3:J3"/>
    <mergeCell ref="C8:D8"/>
    <mergeCell ref="B6:I6"/>
    <mergeCell ref="C5:F5"/>
    <mergeCell ref="G5:H5"/>
    <mergeCell ref="I8:J8"/>
    <mergeCell ref="F8:G8"/>
    <mergeCell ref="A8:B8"/>
    <mergeCell ref="B12:D12"/>
    <mergeCell ref="G11:H11"/>
    <mergeCell ref="A10:K10"/>
    <mergeCell ref="I12:K12"/>
    <mergeCell ref="F12:G12"/>
    <mergeCell ref="J11:K11"/>
    <mergeCell ref="B11:D11"/>
    <mergeCell ref="B15:D15"/>
    <mergeCell ref="A68:B68"/>
    <mergeCell ref="D68:F68"/>
    <mergeCell ref="D26:E26"/>
    <mergeCell ref="J26:K26"/>
    <mergeCell ref="A22:L22"/>
    <mergeCell ref="A66:F66"/>
    <mergeCell ref="A24:F24"/>
    <mergeCell ref="A17:J17"/>
    <mergeCell ref="A45:F45"/>
    <mergeCell ref="G45:L45"/>
    <mergeCell ref="A46:B46"/>
    <mergeCell ref="C46:F46"/>
    <mergeCell ref="G46:H46"/>
    <mergeCell ref="G68:H68"/>
    <mergeCell ref="G47:H47"/>
  </mergeCells>
  <printOptions gridLines="false" gridLinesSet="true"/>
  <pageMargins left="0.15" right="0.1968503937007874" top="0.38" bottom="0.4" header="0.26" footer="0.28"/>
  <pageSetup paperSize="9" orientation="portrait" scale="72" fitToHeight="2" fitToWidth="1"/>
  <headerFooter differentOddEven="false" differentFirst="false" scaleWithDoc="true" alignWithMargins="false">
    <oddHeader/>
    <oddFooter/>
    <evenHeader/>
    <evenFooter/>
    <firstHeader/>
    <firstFooter/>
  </headerFooter>
  <drawing r:id="rId1"/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200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defaultColWidth="9.140625" outlineLevelRow="0" outlineLevelCol="0"/>
  <cols>
    <col min="1" max="1" width="3" customWidth="true" style="3"/>
    <col min="2" max="2" width="17.140625" customWidth="true" style="4"/>
    <col min="3" max="3" width="9.140625" style="4"/>
    <col min="4" max="4" width="10.140625" customWidth="true" style="4"/>
    <col min="5" max="5" width="9.140625" style="4"/>
    <col min="6" max="6" width="9.140625" style="4"/>
    <col min="7" max="7" width="9.140625" style="4"/>
    <col min="8" max="8" width="9.140625" style="4"/>
    <col min="9" max="9" width="9.140625" style="4"/>
    <col min="10" max="10" width="9.140625" style="4"/>
    <col min="11" max="11" width="9.140625" style="4"/>
    <col min="12" max="12" width="9.140625" style="4"/>
    <col min="13" max="13" width="9.140625" style="4"/>
    <col min="14" max="14" width="9.140625" style="4"/>
    <col min="15" max="15" width="9.85546875" customWidth="true" style="4"/>
    <col min="16" max="16" width="6.42578125" customWidth="true" style="4"/>
    <col min="17" max="17" width="19.5703125" customWidth="true" style="5"/>
    <col min="18" max="18" width="9.140625" style="4"/>
  </cols>
  <sheetData>
    <row r="1" spans="1:18" customHeight="1" ht="13.5">
      <c r="B1" s="16" t="s">
        <v>55</v>
      </c>
      <c r="C1" s="17" t="s">
        <v>56</v>
      </c>
      <c r="D1" s="17" t="s">
        <v>57</v>
      </c>
      <c r="E1" s="17" t="s">
        <v>58</v>
      </c>
      <c r="F1" s="17" t="s">
        <v>59</v>
      </c>
      <c r="G1" s="17" t="s">
        <v>60</v>
      </c>
      <c r="H1" s="17" t="s">
        <v>61</v>
      </c>
      <c r="I1" s="17" t="s">
        <v>62</v>
      </c>
      <c r="J1" s="17" t="s">
        <v>63</v>
      </c>
      <c r="K1" s="18" t="s">
        <v>64</v>
      </c>
      <c r="L1" s="18" t="s">
        <v>65</v>
      </c>
      <c r="M1" s="18" t="s">
        <v>66</v>
      </c>
      <c r="N1" s="18" t="s">
        <v>67</v>
      </c>
    </row>
    <row r="2" spans="1:18">
      <c r="F2" s="6"/>
      <c r="G2" s="6"/>
      <c r="H2" s="6"/>
      <c r="I2" s="6"/>
      <c r="J2" s="6"/>
      <c r="K2" s="6"/>
      <c r="L2" s="6"/>
      <c r="M2" s="6"/>
      <c r="N2" s="6"/>
    </row>
    <row r="3" spans="1:18">
      <c r="B3" s="7" t="s">
        <v>68</v>
      </c>
      <c r="C3" s="8" t="s">
        <v>69</v>
      </c>
      <c r="D3" s="8" t="s">
        <v>70</v>
      </c>
      <c r="F3" s="6"/>
      <c r="G3" s="6"/>
      <c r="H3" s="6"/>
      <c r="I3" s="6"/>
      <c r="J3" s="6"/>
      <c r="K3" s="6"/>
      <c r="L3" s="6"/>
      <c r="M3" s="6"/>
      <c r="N3" s="6"/>
      <c r="Q3" s="42">
        <v>0.0006944444444444445</v>
      </c>
    </row>
    <row r="4" spans="1:18">
      <c r="A4" s="3">
        <v>1</v>
      </c>
      <c r="B4" s="305" t="s">
        <v>71</v>
      </c>
      <c r="C4" s="306">
        <v>118</v>
      </c>
      <c r="D4" s="306">
        <v>119.1</v>
      </c>
      <c r="E4" s="306">
        <v>118</v>
      </c>
      <c r="F4" s="306">
        <v>118.1</v>
      </c>
      <c r="G4" s="306">
        <v>118.7</v>
      </c>
      <c r="H4" s="306">
        <v>118.8</v>
      </c>
      <c r="I4" s="306">
        <v>118.1</v>
      </c>
      <c r="J4" s="306">
        <v>118.1</v>
      </c>
      <c r="K4" s="306">
        <v>117.9</v>
      </c>
      <c r="L4" s="306">
        <v>118.1</v>
      </c>
      <c r="M4" s="306">
        <v>118.2</v>
      </c>
      <c r="N4" s="306">
        <v>118.2</v>
      </c>
      <c r="O4" s="9" t="str">
        <f>AVERAGE(C4:N4)</f>
        <v>0</v>
      </c>
      <c r="P4" s="279" t="str">
        <f>IF(B4="","",IF(COUNT(D4:N4)=0,STDEV(C4,Certificado!$B$16),STDEV(C4:N4)))</f>
        <v>0</v>
      </c>
    </row>
    <row r="5" spans="1:18">
      <c r="A5" s="3" t="str">
        <f>A4+1</f>
        <v>0</v>
      </c>
      <c r="B5" s="305" t="s">
        <v>72</v>
      </c>
      <c r="C5" s="306">
        <v>120.4</v>
      </c>
      <c r="D5" s="306">
        <v>120.8</v>
      </c>
      <c r="E5" s="306">
        <v>120.7</v>
      </c>
      <c r="F5" s="306">
        <v>120.5</v>
      </c>
      <c r="G5" s="306">
        <v>120.8</v>
      </c>
      <c r="H5" s="306">
        <v>120.6</v>
      </c>
      <c r="I5" s="306">
        <v>120.5</v>
      </c>
      <c r="J5" s="306">
        <v>121.1</v>
      </c>
      <c r="K5" s="306">
        <v>120.2</v>
      </c>
      <c r="L5" s="306">
        <v>120.5</v>
      </c>
      <c r="M5" s="306">
        <v>120.6</v>
      </c>
      <c r="N5" s="306">
        <v>120.6</v>
      </c>
      <c r="O5" s="9" t="str">
        <f>AVERAGE(C5:N5)</f>
        <v>0</v>
      </c>
      <c r="P5" s="279" t="str">
        <f>IF(B5="","",IF(COUNT(D5:N5)=0,STDEV(C5,Certificado!$B$16),STDEV(C5:N5)))</f>
        <v>0</v>
      </c>
    </row>
    <row r="6" spans="1:18">
      <c r="A6" s="3" t="str">
        <f>A5+1</f>
        <v>0</v>
      </c>
      <c r="B6" s="305" t="s">
        <v>73</v>
      </c>
      <c r="C6" s="306">
        <v>121.6</v>
      </c>
      <c r="D6" s="306">
        <v>121.9</v>
      </c>
      <c r="E6" s="306">
        <v>121.8</v>
      </c>
      <c r="F6" s="306">
        <v>121.6</v>
      </c>
      <c r="G6" s="306">
        <v>121.8</v>
      </c>
      <c r="H6" s="306">
        <v>121.7</v>
      </c>
      <c r="I6" s="306">
        <v>121.7</v>
      </c>
      <c r="J6" s="306">
        <v>121.8</v>
      </c>
      <c r="K6" s="306">
        <v>121.6</v>
      </c>
      <c r="L6" s="306">
        <v>121.7</v>
      </c>
      <c r="M6" s="306">
        <v>121.8</v>
      </c>
      <c r="N6" s="306">
        <v>121.8</v>
      </c>
      <c r="O6" s="9" t="str">
        <f>AVERAGE(C6:N6)</f>
        <v>0</v>
      </c>
      <c r="P6" s="279" t="str">
        <f>IF(B6="","",IF(COUNT(D6:N6)=0,STDEV(C6,Certificado!$B$16),STDEV(C6:N6)))</f>
        <v>0</v>
      </c>
    </row>
    <row r="7" spans="1:18">
      <c r="A7" s="3" t="str">
        <f>A6+1</f>
        <v>0</v>
      </c>
      <c r="B7" s="305" t="s">
        <v>74</v>
      </c>
      <c r="C7" s="306">
        <v>122.3</v>
      </c>
      <c r="D7" s="306">
        <v>122.4</v>
      </c>
      <c r="E7" s="306">
        <v>122.4</v>
      </c>
      <c r="F7" s="306">
        <v>122.4</v>
      </c>
      <c r="G7" s="306">
        <v>122.4</v>
      </c>
      <c r="H7" s="306">
        <v>122.5</v>
      </c>
      <c r="I7" s="306">
        <v>122.4</v>
      </c>
      <c r="J7" s="306">
        <v>122.5</v>
      </c>
      <c r="K7" s="306">
        <v>122.2</v>
      </c>
      <c r="L7" s="306">
        <v>122.3</v>
      </c>
      <c r="M7" s="306">
        <v>122.5</v>
      </c>
      <c r="N7" s="306">
        <v>122.4</v>
      </c>
      <c r="O7" s="9" t="str">
        <f>AVERAGE(C7:N7)</f>
        <v>0</v>
      </c>
      <c r="P7" s="279" t="str">
        <f>IF(B7="","",IF(COUNT(D7:N7)=0,STDEV(C7,Certificado!$B$16),STDEV(C7:N7)))</f>
        <v>0</v>
      </c>
    </row>
    <row r="8" spans="1:18">
      <c r="A8" s="3" t="str">
        <f>A7+1</f>
        <v>0</v>
      </c>
      <c r="B8" s="305" t="s">
        <v>75</v>
      </c>
      <c r="C8" s="306">
        <v>122.4</v>
      </c>
      <c r="D8" s="306">
        <v>122.6</v>
      </c>
      <c r="E8" s="306">
        <v>122.8</v>
      </c>
      <c r="F8" s="306">
        <v>122.7</v>
      </c>
      <c r="G8" s="306">
        <v>122.8</v>
      </c>
      <c r="H8" s="306">
        <v>122.7</v>
      </c>
      <c r="I8" s="306">
        <v>122.6</v>
      </c>
      <c r="J8" s="306">
        <v>122.8</v>
      </c>
      <c r="K8" s="306">
        <v>122.6</v>
      </c>
      <c r="L8" s="306">
        <v>122.6</v>
      </c>
      <c r="M8" s="306">
        <v>122.7</v>
      </c>
      <c r="N8" s="306">
        <v>122.8</v>
      </c>
      <c r="O8" s="9" t="str">
        <f>AVERAGE(C8:N8)</f>
        <v>0</v>
      </c>
      <c r="P8" s="279" t="str">
        <f>IF(B8="","",IF(COUNT(D8:N8)=0,STDEV(C8,Certificado!$B$16),STDEV(C8:N8)))</f>
        <v>0</v>
      </c>
    </row>
    <row r="9" spans="1:18">
      <c r="A9" s="3" t="str">
        <f>A8+1</f>
        <v>0</v>
      </c>
      <c r="B9" s="305" t="s">
        <v>76</v>
      </c>
      <c r="C9" s="306">
        <v>123.3</v>
      </c>
      <c r="D9" s="306">
        <v>123.2</v>
      </c>
      <c r="E9" s="306">
        <v>123.3</v>
      </c>
      <c r="F9" s="306">
        <v>123.2</v>
      </c>
      <c r="G9" s="306">
        <v>123.3</v>
      </c>
      <c r="H9" s="306">
        <v>123.3</v>
      </c>
      <c r="I9" s="306">
        <v>123.2</v>
      </c>
      <c r="J9" s="306">
        <v>123.3</v>
      </c>
      <c r="K9" s="306">
        <v>123.1</v>
      </c>
      <c r="L9" s="306">
        <v>123.2</v>
      </c>
      <c r="M9" s="306">
        <v>123.3</v>
      </c>
      <c r="N9" s="306">
        <v>123.3</v>
      </c>
      <c r="O9" s="9" t="str">
        <f>AVERAGE(C9:N9)</f>
        <v>0</v>
      </c>
      <c r="P9" s="279" t="str">
        <f>IF(B9="","",IF(COUNT(D9:N9)=0,STDEV(C9,Certificado!$B$16),STDEV(C9:N9)))</f>
        <v>0</v>
      </c>
    </row>
    <row r="10" spans="1:18">
      <c r="A10" s="3" t="str">
        <f>A9+1</f>
        <v>0</v>
      </c>
      <c r="B10" s="305" t="s">
        <v>77</v>
      </c>
      <c r="C10" s="306">
        <v>123.6</v>
      </c>
      <c r="D10" s="306">
        <v>123.7</v>
      </c>
      <c r="E10" s="306">
        <v>123.8</v>
      </c>
      <c r="F10" s="306">
        <v>123.7</v>
      </c>
      <c r="G10" s="306">
        <v>123.7</v>
      </c>
      <c r="H10" s="306">
        <v>123.8</v>
      </c>
      <c r="I10" s="306">
        <v>123.8</v>
      </c>
      <c r="J10" s="306">
        <v>123.8</v>
      </c>
      <c r="K10" s="306">
        <v>123.6</v>
      </c>
      <c r="L10" s="306">
        <v>123.7</v>
      </c>
      <c r="M10" s="306">
        <v>123.7</v>
      </c>
      <c r="N10" s="306">
        <v>123.8</v>
      </c>
      <c r="O10" s="9" t="str">
        <f>AVERAGE(C10:N10)</f>
        <v>0</v>
      </c>
      <c r="P10" s="279" t="str">
        <f>IF(B10="","",IF(COUNT(D10:N10)=0,STDEV(C10,Certificado!$B$16),STDEV(C10:N10)))</f>
        <v>0</v>
      </c>
    </row>
    <row r="11" spans="1:18">
      <c r="A11" s="3" t="str">
        <f>A10+1</f>
        <v>0</v>
      </c>
      <c r="B11" s="305" t="s">
        <v>78</v>
      </c>
      <c r="C11" s="306">
        <v>122.7</v>
      </c>
      <c r="D11" s="306">
        <v>122.7</v>
      </c>
      <c r="E11" s="306">
        <v>122.9</v>
      </c>
      <c r="F11" s="306">
        <v>122.7</v>
      </c>
      <c r="G11" s="306">
        <v>122.9</v>
      </c>
      <c r="H11" s="306">
        <v>122.8</v>
      </c>
      <c r="I11" s="306">
        <v>122.8</v>
      </c>
      <c r="J11" s="306">
        <v>122.9</v>
      </c>
      <c r="K11" s="306">
        <v>122.7</v>
      </c>
      <c r="L11" s="306">
        <v>122.8</v>
      </c>
      <c r="M11" s="306">
        <v>122.9</v>
      </c>
      <c r="N11" s="306">
        <v>122.9</v>
      </c>
      <c r="O11" s="9" t="str">
        <f>AVERAGE(C11:N11)</f>
        <v>0</v>
      </c>
      <c r="P11" s="279" t="str">
        <f>IF(B11="","",IF(COUNT(D11:N11)=0,STDEV(C11,Certificado!$B$16),STDEV(C11:N11)))</f>
        <v>0</v>
      </c>
    </row>
    <row r="12" spans="1:18">
      <c r="A12" s="3" t="str">
        <f>A11+1</f>
        <v>0</v>
      </c>
      <c r="B12" s="305" t="s">
        <v>79</v>
      </c>
      <c r="C12" s="306">
        <v>122.9</v>
      </c>
      <c r="D12" s="306">
        <v>122.9</v>
      </c>
      <c r="E12" s="306">
        <v>123</v>
      </c>
      <c r="F12" s="306">
        <v>122.9</v>
      </c>
      <c r="G12" s="306">
        <v>122.9</v>
      </c>
      <c r="H12" s="306">
        <v>122.9</v>
      </c>
      <c r="I12" s="306">
        <v>122.9</v>
      </c>
      <c r="J12" s="306">
        <v>123</v>
      </c>
      <c r="K12" s="306">
        <v>122.8</v>
      </c>
      <c r="L12" s="306">
        <v>122.9</v>
      </c>
      <c r="M12" s="306">
        <v>123</v>
      </c>
      <c r="N12" s="306">
        <v>123</v>
      </c>
      <c r="O12" s="9" t="str">
        <f>AVERAGE(C12:N12)</f>
        <v>0</v>
      </c>
      <c r="P12" s="279" t="str">
        <f>IF(B12="","",IF(COUNT(D12:N12)=0,STDEV(C12,Certificado!$B$16),STDEV(C12:N12)))</f>
        <v>0</v>
      </c>
    </row>
    <row r="13" spans="1:18">
      <c r="A13" s="3" t="str">
        <f>A12+1</f>
        <v>0</v>
      </c>
      <c r="B13" s="305" t="s">
        <v>80</v>
      </c>
      <c r="C13" s="306">
        <v>122.9</v>
      </c>
      <c r="D13" s="306">
        <v>123</v>
      </c>
      <c r="E13" s="306">
        <v>123.1</v>
      </c>
      <c r="F13" s="306">
        <v>123</v>
      </c>
      <c r="G13" s="306">
        <v>123</v>
      </c>
      <c r="H13" s="306">
        <v>123.1</v>
      </c>
      <c r="I13" s="306">
        <v>123</v>
      </c>
      <c r="J13" s="306">
        <v>123.1</v>
      </c>
      <c r="K13" s="306">
        <v>122.9</v>
      </c>
      <c r="L13" s="306">
        <v>122.9</v>
      </c>
      <c r="M13" s="306">
        <v>123</v>
      </c>
      <c r="N13" s="306">
        <v>123.1</v>
      </c>
      <c r="O13" s="9" t="str">
        <f>AVERAGE(C13:N13)</f>
        <v>0</v>
      </c>
      <c r="P13" s="279" t="str">
        <f>IF(B13="","",IF(COUNT(D13:N13)=0,STDEV(C13,Certificado!$B$16),STDEV(C13:N13)))</f>
        <v>0</v>
      </c>
    </row>
    <row r="14" spans="1:18">
      <c r="A14" s="3" t="str">
        <f>A13+1</f>
        <v>0</v>
      </c>
      <c r="B14" s="305" t="s">
        <v>81</v>
      </c>
      <c r="C14" s="306">
        <v>122.4</v>
      </c>
      <c r="D14" s="306">
        <v>122.4</v>
      </c>
      <c r="E14" s="306">
        <v>122.6</v>
      </c>
      <c r="F14" s="306">
        <v>122.5</v>
      </c>
      <c r="G14" s="306">
        <v>122.5</v>
      </c>
      <c r="H14" s="306">
        <v>122.5</v>
      </c>
      <c r="I14" s="306">
        <v>122.5</v>
      </c>
      <c r="J14" s="306">
        <v>122.6</v>
      </c>
      <c r="K14" s="306">
        <v>122.4</v>
      </c>
      <c r="L14" s="306">
        <v>122.5</v>
      </c>
      <c r="M14" s="306">
        <v>122.5</v>
      </c>
      <c r="N14" s="306">
        <v>122.6</v>
      </c>
      <c r="O14" s="9" t="str">
        <f>AVERAGE(C14:N14)</f>
        <v>0</v>
      </c>
      <c r="P14" s="279" t="str">
        <f>IF(B14="","",IF(COUNT(D14:N14)=0,STDEV(C14,Certificado!$B$16),STDEV(C14:N14)))</f>
        <v>0</v>
      </c>
    </row>
    <row r="15" spans="1:18">
      <c r="A15" s="3" t="str">
        <f>A14+1</f>
        <v>0</v>
      </c>
      <c r="B15" s="305" t="s">
        <v>82</v>
      </c>
      <c r="C15" s="306">
        <v>122.9</v>
      </c>
      <c r="D15" s="306">
        <v>122.9</v>
      </c>
      <c r="E15" s="306">
        <v>123.1</v>
      </c>
      <c r="F15" s="306">
        <v>123</v>
      </c>
      <c r="G15" s="306">
        <v>123</v>
      </c>
      <c r="H15" s="306">
        <v>123</v>
      </c>
      <c r="I15" s="306">
        <v>123</v>
      </c>
      <c r="J15" s="306">
        <v>123.1</v>
      </c>
      <c r="K15" s="306">
        <v>122.9</v>
      </c>
      <c r="L15" s="306">
        <v>123</v>
      </c>
      <c r="M15" s="306">
        <v>123</v>
      </c>
      <c r="N15" s="306">
        <v>123.1</v>
      </c>
      <c r="O15" s="9" t="str">
        <f>AVERAGE(C15:N15)</f>
        <v>0</v>
      </c>
      <c r="P15" s="279" t="str">
        <f>IF(B15="","",IF(COUNT(D15:N15)=0,STDEV(C15,Certificado!$B$16),STDEV(C15:N15)))</f>
        <v>0</v>
      </c>
    </row>
    <row r="16" spans="1:18">
      <c r="A16" s="3" t="str">
        <f>A15+1</f>
        <v>0</v>
      </c>
      <c r="B16" s="305" t="s">
        <v>83</v>
      </c>
      <c r="C16" s="306">
        <v>123</v>
      </c>
      <c r="D16" s="306">
        <v>123</v>
      </c>
      <c r="E16" s="306">
        <v>123.1</v>
      </c>
      <c r="F16" s="306">
        <v>123</v>
      </c>
      <c r="G16" s="306">
        <v>123.1</v>
      </c>
      <c r="H16" s="306">
        <v>123.1</v>
      </c>
      <c r="I16" s="306">
        <v>123.1</v>
      </c>
      <c r="J16" s="306">
        <v>123.2</v>
      </c>
      <c r="K16" s="306">
        <v>123</v>
      </c>
      <c r="L16" s="306">
        <v>123</v>
      </c>
      <c r="M16" s="306">
        <v>123.1</v>
      </c>
      <c r="N16" s="306">
        <v>123.2</v>
      </c>
      <c r="O16" s="9" t="str">
        <f>AVERAGE(C16:N16)</f>
        <v>0</v>
      </c>
      <c r="P16" s="279" t="str">
        <f>IF(B16="","",IF(COUNT(D16:N16)=0,STDEV(C16,Certificado!$B$16),STDEV(C16:N16)))</f>
        <v>0</v>
      </c>
    </row>
    <row r="17" spans="1:18">
      <c r="A17" s="3" t="str">
        <f>A16+1</f>
        <v>0</v>
      </c>
      <c r="B17" s="305" t="s">
        <v>84</v>
      </c>
      <c r="C17" s="306">
        <v>122.7</v>
      </c>
      <c r="D17" s="306">
        <v>122.7</v>
      </c>
      <c r="E17" s="306">
        <v>122.9</v>
      </c>
      <c r="F17" s="306">
        <v>122.7</v>
      </c>
      <c r="G17" s="306">
        <v>122.8</v>
      </c>
      <c r="H17" s="306">
        <v>122.8</v>
      </c>
      <c r="I17" s="306">
        <v>122.8</v>
      </c>
      <c r="J17" s="306">
        <v>122.9</v>
      </c>
      <c r="K17" s="306">
        <v>122.7</v>
      </c>
      <c r="L17" s="306">
        <v>122.8</v>
      </c>
      <c r="M17" s="306">
        <v>122.8</v>
      </c>
      <c r="N17" s="306">
        <v>122.9</v>
      </c>
      <c r="O17" s="9" t="str">
        <f>AVERAGE(C17:N17)</f>
        <v>0</v>
      </c>
      <c r="P17" s="279" t="str">
        <f>IF(B17="","",IF(COUNT(D17:N17)=0,STDEV(C17,Certificado!$B$16),STDEV(C17:N17)))</f>
        <v>0</v>
      </c>
    </row>
    <row r="18" spans="1:18">
      <c r="A18" s="3" t="str">
        <f>A17+1</f>
        <v>0</v>
      </c>
      <c r="B18" s="305" t="s">
        <v>85</v>
      </c>
      <c r="C18" s="306">
        <v>122.6</v>
      </c>
      <c r="D18" s="306">
        <v>122.7</v>
      </c>
      <c r="E18" s="306">
        <v>122.8</v>
      </c>
      <c r="F18" s="306">
        <v>122.6</v>
      </c>
      <c r="G18" s="306">
        <v>122.7</v>
      </c>
      <c r="H18" s="306">
        <v>122.8</v>
      </c>
      <c r="I18" s="306">
        <v>122.7</v>
      </c>
      <c r="J18" s="306">
        <v>122.8</v>
      </c>
      <c r="K18" s="306">
        <v>122.6</v>
      </c>
      <c r="L18" s="306">
        <v>122.7</v>
      </c>
      <c r="M18" s="306">
        <v>122.8</v>
      </c>
      <c r="N18" s="306">
        <v>122.6</v>
      </c>
      <c r="O18" s="9" t="str">
        <f>AVERAGE(C18:N18)</f>
        <v>0</v>
      </c>
      <c r="P18" s="279" t="str">
        <f>IF(B18="","",IF(COUNT(D18:N18)=0,STDEV(C18,Certificado!$B$16),STDEV(C18:N18)))</f>
        <v>0</v>
      </c>
    </row>
    <row r="19" spans="1:18">
      <c r="A19" s="3" t="str">
        <f>A18+1</f>
        <v>0</v>
      </c>
      <c r="B19" s="305" t="s">
        <v>86</v>
      </c>
      <c r="C19" s="306">
        <v>122.5</v>
      </c>
      <c r="D19" s="306">
        <v>122.7</v>
      </c>
      <c r="E19" s="306">
        <v>122.7</v>
      </c>
      <c r="F19" s="306">
        <v>122.6</v>
      </c>
      <c r="G19" s="306">
        <v>122.6</v>
      </c>
      <c r="H19" s="306">
        <v>122.7</v>
      </c>
      <c r="I19" s="306">
        <v>122.7</v>
      </c>
      <c r="J19" s="306">
        <v>122.8</v>
      </c>
      <c r="K19" s="306">
        <v>122.6</v>
      </c>
      <c r="L19" s="306">
        <v>122.6</v>
      </c>
      <c r="M19" s="306">
        <v>122.7</v>
      </c>
      <c r="N19" s="306">
        <v>122.8</v>
      </c>
      <c r="O19" s="9" t="str">
        <f>AVERAGE(C19:N19)</f>
        <v>0</v>
      </c>
      <c r="P19" s="279" t="str">
        <f>IF(B19="","",IF(COUNT(D19:N19)=0,STDEV(C19,Certificado!$B$16),STDEV(C19:N19)))</f>
        <v>0</v>
      </c>
    </row>
    <row r="20" spans="1:18">
      <c r="A20" s="3" t="str">
        <f>A19+1</f>
        <v>0</v>
      </c>
      <c r="B20" s="305" t="s">
        <v>87</v>
      </c>
      <c r="C20" s="306">
        <v>122.6</v>
      </c>
      <c r="D20" s="306">
        <v>122.7</v>
      </c>
      <c r="E20" s="306">
        <v>122.8</v>
      </c>
      <c r="F20" s="306">
        <v>122.7</v>
      </c>
      <c r="G20" s="306">
        <v>122.7</v>
      </c>
      <c r="H20" s="306">
        <v>122.8</v>
      </c>
      <c r="I20" s="306">
        <v>122.7</v>
      </c>
      <c r="J20" s="306">
        <v>122.8</v>
      </c>
      <c r="K20" s="306">
        <v>122.6</v>
      </c>
      <c r="L20" s="306">
        <v>122.7</v>
      </c>
      <c r="M20" s="306">
        <v>122.8</v>
      </c>
      <c r="N20" s="306">
        <v>122.8</v>
      </c>
      <c r="O20" s="9" t="str">
        <f>AVERAGE(C20:N20)</f>
        <v>0</v>
      </c>
      <c r="P20" s="279" t="str">
        <f>IF(B20="","",IF(COUNT(D20:N20)=0,STDEV(C20,Certificado!$B$16),STDEV(C20:N20)))</f>
        <v>0</v>
      </c>
    </row>
    <row r="21" spans="1:18">
      <c r="A21" s="3" t="str">
        <f>A20+1</f>
        <v>0</v>
      </c>
      <c r="B21" s="305" t="s">
        <v>88</v>
      </c>
      <c r="C21" s="306">
        <v>122.5</v>
      </c>
      <c r="D21" s="306">
        <v>122.7</v>
      </c>
      <c r="E21" s="306">
        <v>122.8</v>
      </c>
      <c r="F21" s="306">
        <v>122.6</v>
      </c>
      <c r="G21" s="306">
        <v>122.6</v>
      </c>
      <c r="H21" s="306">
        <v>122.8</v>
      </c>
      <c r="I21" s="306">
        <v>122.7</v>
      </c>
      <c r="J21" s="306">
        <v>122.8</v>
      </c>
      <c r="K21" s="306">
        <v>122.6</v>
      </c>
      <c r="L21" s="306">
        <v>122.7</v>
      </c>
      <c r="M21" s="306">
        <v>122.7</v>
      </c>
      <c r="N21" s="306">
        <v>122.8</v>
      </c>
      <c r="O21" s="9" t="str">
        <f>AVERAGE(C21:N21)</f>
        <v>0</v>
      </c>
      <c r="P21" s="279" t="str">
        <f>IF(B21="","",IF(COUNT(D21:N21)=0,STDEV(C21,Certificado!$B$16),STDEV(C21:N21)))</f>
        <v>0</v>
      </c>
    </row>
    <row r="22" spans="1:18">
      <c r="A22" s="3" t="str">
        <f>A21+1</f>
        <v>0</v>
      </c>
      <c r="B22" s="305" t="s">
        <v>89</v>
      </c>
      <c r="C22" s="306">
        <v>122.5</v>
      </c>
      <c r="D22" s="306">
        <v>122.5</v>
      </c>
      <c r="E22" s="306">
        <v>122.6</v>
      </c>
      <c r="F22" s="306">
        <v>122.5</v>
      </c>
      <c r="G22" s="306">
        <v>122.6</v>
      </c>
      <c r="H22" s="306">
        <v>122.6</v>
      </c>
      <c r="I22" s="306">
        <v>122.6</v>
      </c>
      <c r="J22" s="306">
        <v>122.6</v>
      </c>
      <c r="K22" s="306">
        <v>122.5</v>
      </c>
      <c r="L22" s="306">
        <v>122.5</v>
      </c>
      <c r="M22" s="306">
        <v>122.6</v>
      </c>
      <c r="N22" s="306">
        <v>122.7</v>
      </c>
      <c r="O22" s="9" t="str">
        <f>AVERAGE(C22:N22)</f>
        <v>0</v>
      </c>
      <c r="P22" s="279" t="str">
        <f>IF(B22="","",IF(COUNT(D22:N22)=0,STDEV(C22,Certificado!$B$16),STDEV(C22:N22)))</f>
        <v>0</v>
      </c>
    </row>
    <row r="23" spans="1:18">
      <c r="A23" s="3" t="str">
        <f>A22+1</f>
        <v>0</v>
      </c>
      <c r="B23" s="305" t="s">
        <v>90</v>
      </c>
      <c r="C23" s="306">
        <v>122.6</v>
      </c>
      <c r="D23" s="306">
        <v>122.7</v>
      </c>
      <c r="E23" s="306">
        <v>122.7</v>
      </c>
      <c r="F23" s="306">
        <v>122.6</v>
      </c>
      <c r="G23" s="306">
        <v>122.7</v>
      </c>
      <c r="H23" s="306">
        <v>122.7</v>
      </c>
      <c r="I23" s="306">
        <v>122.7</v>
      </c>
      <c r="J23" s="306">
        <v>122.8</v>
      </c>
      <c r="K23" s="306">
        <v>122.6</v>
      </c>
      <c r="L23" s="306">
        <v>122.6</v>
      </c>
      <c r="M23" s="306">
        <v>122.7</v>
      </c>
      <c r="N23" s="306">
        <v>122.8</v>
      </c>
      <c r="O23" s="9" t="str">
        <f>AVERAGE(C23:N23)</f>
        <v>0</v>
      </c>
      <c r="P23" s="279" t="str">
        <f>IF(B23="","",IF(COUNT(D23:N23)=0,STDEV(C23,Certificado!$B$16),STDEV(C23:N23)))</f>
        <v>0</v>
      </c>
    </row>
    <row r="24" spans="1:18">
      <c r="A24" s="3" t="str">
        <f>A23+1</f>
        <v>0</v>
      </c>
      <c r="B24" s="305" t="s">
        <v>91</v>
      </c>
      <c r="C24" s="306">
        <v>122.4</v>
      </c>
      <c r="D24" s="306">
        <v>122.5</v>
      </c>
      <c r="E24" s="306">
        <v>122.5</v>
      </c>
      <c r="F24" s="306">
        <v>122.4</v>
      </c>
      <c r="G24" s="306">
        <v>122.5</v>
      </c>
      <c r="H24" s="306">
        <v>122.5</v>
      </c>
      <c r="I24" s="306">
        <v>122.5</v>
      </c>
      <c r="J24" s="306">
        <v>122.6</v>
      </c>
      <c r="K24" s="306">
        <v>122.4</v>
      </c>
      <c r="L24" s="306">
        <v>122.5</v>
      </c>
      <c r="M24" s="306">
        <v>122.5</v>
      </c>
      <c r="N24" s="306">
        <v>122.6</v>
      </c>
      <c r="O24" s="9" t="str">
        <f>AVERAGE(C24:N24)</f>
        <v>0</v>
      </c>
      <c r="P24" s="279" t="str">
        <f>IF(B24="","",IF(COUNT(D24:N24)=0,STDEV(C24,Certificado!$B$16),STDEV(C24:N24)))</f>
        <v>0</v>
      </c>
    </row>
    <row r="25" spans="1:18">
      <c r="A25" s="3" t="str">
        <f>A24+1</f>
        <v>0</v>
      </c>
      <c r="B25" s="305" t="s">
        <v>92</v>
      </c>
      <c r="C25" s="306">
        <v>122.5</v>
      </c>
      <c r="D25" s="306">
        <v>122.5</v>
      </c>
      <c r="E25" s="306">
        <v>122.5</v>
      </c>
      <c r="F25" s="306">
        <v>122.5</v>
      </c>
      <c r="G25" s="306">
        <v>122.6</v>
      </c>
      <c r="H25" s="306">
        <v>122.6</v>
      </c>
      <c r="I25" s="306">
        <v>122.6</v>
      </c>
      <c r="J25" s="306">
        <v>122.6</v>
      </c>
      <c r="K25" s="306">
        <v>122.4</v>
      </c>
      <c r="L25" s="306">
        <v>122.5</v>
      </c>
      <c r="M25" s="306">
        <v>122.6</v>
      </c>
      <c r="N25" s="306">
        <v>122.6</v>
      </c>
      <c r="O25" s="9" t="str">
        <f>AVERAGE(C25:N25)</f>
        <v>0</v>
      </c>
      <c r="P25" s="279" t="str">
        <f>IF(B25="","",IF(COUNT(D25:N25)=0,STDEV(C25,Certificado!$B$16),STDEV(C25:N25)))</f>
        <v>0</v>
      </c>
    </row>
    <row r="26" spans="1:18">
      <c r="A26" s="3" t="str">
        <f>A25+1</f>
        <v>0</v>
      </c>
      <c r="B26" s="305" t="s">
        <v>93</v>
      </c>
      <c r="C26" s="306">
        <v>122.8</v>
      </c>
      <c r="D26" s="306">
        <v>122.9</v>
      </c>
      <c r="E26" s="306">
        <v>122.9</v>
      </c>
      <c r="F26" s="306">
        <v>122.8</v>
      </c>
      <c r="G26" s="306">
        <v>122.9</v>
      </c>
      <c r="H26" s="306">
        <v>122.9</v>
      </c>
      <c r="I26" s="306">
        <v>122.9</v>
      </c>
      <c r="J26" s="306">
        <v>123</v>
      </c>
      <c r="K26" s="306">
        <v>122.8</v>
      </c>
      <c r="L26" s="306">
        <v>122.9</v>
      </c>
      <c r="M26" s="306">
        <v>122.9</v>
      </c>
      <c r="N26" s="306">
        <v>123</v>
      </c>
      <c r="O26" s="9" t="str">
        <f>AVERAGE(C26:N26)</f>
        <v>0</v>
      </c>
      <c r="P26" s="279" t="str">
        <f>IF(B26="","",IF(COUNT(D26:N26)=0,STDEV(C26,Certificado!$B$16),STDEV(C26:N26)))</f>
        <v>0</v>
      </c>
    </row>
    <row r="27" spans="1:18">
      <c r="A27" s="3" t="str">
        <f>A26+1</f>
        <v>0</v>
      </c>
      <c r="B27" s="305" t="s">
        <v>94</v>
      </c>
      <c r="C27" s="306">
        <v>120.2</v>
      </c>
      <c r="D27" s="306">
        <v>120.4</v>
      </c>
      <c r="E27" s="306">
        <v>120.4</v>
      </c>
      <c r="F27" s="306">
        <v>120.3</v>
      </c>
      <c r="G27" s="306">
        <v>120.4</v>
      </c>
      <c r="H27" s="306">
        <v>120.5</v>
      </c>
      <c r="I27" s="306">
        <v>120.4</v>
      </c>
      <c r="J27" s="306">
        <v>120.5</v>
      </c>
      <c r="K27" s="306">
        <v>120.3</v>
      </c>
      <c r="L27" s="306">
        <v>120.3</v>
      </c>
      <c r="M27" s="306">
        <v>120.4</v>
      </c>
      <c r="N27" s="306">
        <v>120.5</v>
      </c>
      <c r="O27" s="9" t="str">
        <f>AVERAGE(C27:N27)</f>
        <v>0</v>
      </c>
      <c r="P27" s="279" t="str">
        <f>IF(B27="","",IF(COUNT(D27:N27)=0,STDEV(C27,Certificado!$B$16),STDEV(C27:N27)))</f>
        <v>0</v>
      </c>
      <c r="Q27" s="10" t="s">
        <v>95</v>
      </c>
      <c r="R27" s="9" t="str">
        <f>MAX(C4:N33)</f>
        <v>0</v>
      </c>
    </row>
    <row r="28" spans="1:18">
      <c r="A28" s="3" t="str">
        <f>A27+1</f>
        <v>0</v>
      </c>
      <c r="B28" s="305" t="s">
        <v>96</v>
      </c>
      <c r="C28" s="306">
        <v>116.9</v>
      </c>
      <c r="D28" s="306">
        <v>117</v>
      </c>
      <c r="E28" s="306">
        <v>117</v>
      </c>
      <c r="F28" s="306">
        <v>116.9</v>
      </c>
      <c r="G28" s="306">
        <v>117</v>
      </c>
      <c r="H28" s="306">
        <v>117.1</v>
      </c>
      <c r="I28" s="306">
        <v>117</v>
      </c>
      <c r="J28" s="306">
        <v>117.1</v>
      </c>
      <c r="K28" s="306">
        <v>116.9</v>
      </c>
      <c r="L28" s="306">
        <v>116.9</v>
      </c>
      <c r="M28" s="306">
        <v>117</v>
      </c>
      <c r="N28" s="306">
        <v>117.1</v>
      </c>
      <c r="O28" s="9" t="str">
        <f>AVERAGE(C28:N28)</f>
        <v>0</v>
      </c>
      <c r="P28" s="279" t="str">
        <f>IF(B28="","",IF(COUNT(D28:N28)=0,STDEV(C28,Certificado!$B$16),STDEV(C28:N28)))</f>
        <v>0</v>
      </c>
      <c r="Q28" s="10" t="s">
        <v>97</v>
      </c>
      <c r="R28" s="9" t="str">
        <f>MIN(C4:N33)</f>
        <v>0</v>
      </c>
    </row>
    <row r="29" spans="1:18">
      <c r="A29" s="3" t="str">
        <f>A28+1</f>
        <v>0</v>
      </c>
      <c r="B29" s="305" t="s">
        <v>98</v>
      </c>
      <c r="C29" s="306">
        <v>114</v>
      </c>
      <c r="D29" s="306">
        <v>114.1</v>
      </c>
      <c r="E29" s="306">
        <v>114.1</v>
      </c>
      <c r="F29" s="306">
        <v>114.1</v>
      </c>
      <c r="G29" s="306">
        <v>114.1</v>
      </c>
      <c r="H29" s="306">
        <v>114.2</v>
      </c>
      <c r="I29" s="306">
        <v>114.2</v>
      </c>
      <c r="J29" s="306">
        <v>114.2</v>
      </c>
      <c r="K29" s="306">
        <v>114.1</v>
      </c>
      <c r="L29" s="306">
        <v>114.1</v>
      </c>
      <c r="M29" s="306">
        <v>114.2</v>
      </c>
      <c r="N29" s="306">
        <v>114.2</v>
      </c>
      <c r="O29" s="9" t="str">
        <f>AVERAGE(C29:N29)</f>
        <v>0</v>
      </c>
      <c r="P29" s="279" t="str">
        <f>IF(B29="","",IF(COUNT(D29:N29)=0,STDEV(C29,Certificado!$B$16),STDEV(C29:N29)))</f>
        <v>0</v>
      </c>
      <c r="Q29" s="280" t="s">
        <v>99</v>
      </c>
      <c r="R29" s="281" t="str">
        <f>AVERAGE(C4:M33)</f>
        <v>0</v>
      </c>
    </row>
    <row r="30" spans="1:18">
      <c r="A30" s="3" t="str">
        <f>A29+1</f>
        <v>0</v>
      </c>
      <c r="B30" s="305" t="s">
        <v>100</v>
      </c>
      <c r="C30" s="306">
        <v>111.5</v>
      </c>
      <c r="D30" s="306">
        <v>111.6</v>
      </c>
      <c r="E30" s="306">
        <v>111.6</v>
      </c>
      <c r="F30" s="306">
        <v>111.5</v>
      </c>
      <c r="G30" s="306">
        <v>111.6</v>
      </c>
      <c r="H30" s="306">
        <v>111.7</v>
      </c>
      <c r="I30" s="306">
        <v>111.6</v>
      </c>
      <c r="J30" s="306">
        <v>111.7</v>
      </c>
      <c r="K30" s="306">
        <v>111.5</v>
      </c>
      <c r="L30" s="306">
        <v>111.5</v>
      </c>
      <c r="M30" s="306">
        <v>111.6</v>
      </c>
      <c r="N30" s="306">
        <v>111.7</v>
      </c>
      <c r="O30" s="9" t="str">
        <f>AVERAGE(C30:N30)</f>
        <v>0</v>
      </c>
      <c r="P30" s="279" t="str">
        <f>IF(B30="","",IF(COUNT(D30:N30)=0,STDEV(C30,Certificado!$B$16),STDEV(C30:N30)))</f>
        <v>0</v>
      </c>
      <c r="Q30" s="10" t="s">
        <v>101</v>
      </c>
      <c r="R30" s="11" t="str">
        <f>(STDEVA(C4:N33))/SQRT(COUNTA(C4:N33))</f>
        <v>0</v>
      </c>
    </row>
    <row r="31" spans="1:18">
      <c r="A31" s="3" t="str">
        <f>A30+1</f>
        <v>0</v>
      </c>
      <c r="B31" s="305" t="s">
        <v>102</v>
      </c>
      <c r="C31" s="306">
        <v>109.1</v>
      </c>
      <c r="D31" s="306">
        <v>109.3</v>
      </c>
      <c r="E31" s="306">
        <v>109.3</v>
      </c>
      <c r="F31" s="306">
        <v>109.2</v>
      </c>
      <c r="G31" s="306">
        <v>109.2</v>
      </c>
      <c r="H31" s="306">
        <v>109.3</v>
      </c>
      <c r="I31" s="306">
        <v>109.3</v>
      </c>
      <c r="J31" s="306">
        <v>109.3</v>
      </c>
      <c r="K31" s="306">
        <v>109.2</v>
      </c>
      <c r="L31" s="306">
        <v>109.2</v>
      </c>
      <c r="M31" s="306">
        <v>109.3</v>
      </c>
      <c r="N31" s="306">
        <v>109.3</v>
      </c>
      <c r="O31" s="9" t="str">
        <f>AVERAGE(C31:N31)</f>
        <v>0</v>
      </c>
      <c r="P31" s="279" t="str">
        <f>IF(B31="","",IF(COUNT(D31:N31)=0,STDEV(C31,Certificado!$B$16),STDEV(C31:N31)))</f>
        <v>0</v>
      </c>
      <c r="Q31" s="10" t="s">
        <v>103</v>
      </c>
      <c r="R31" s="9" t="str">
        <f>MAX(C4:N33)-MIN(C4:N33)</f>
        <v>0</v>
      </c>
    </row>
    <row r="32" spans="1:18">
      <c r="A32" s="3" t="str">
        <f>A31+1</f>
        <v>0</v>
      </c>
      <c r="B32" s="305" t="s">
        <v>104</v>
      </c>
      <c r="C32" s="306">
        <v>107</v>
      </c>
      <c r="D32" s="306">
        <v>107.2</v>
      </c>
      <c r="E32" s="306">
        <v>107.2</v>
      </c>
      <c r="F32" s="306">
        <v>107.1</v>
      </c>
      <c r="G32" s="306">
        <v>107.1</v>
      </c>
      <c r="H32" s="306">
        <v>107.2</v>
      </c>
      <c r="I32" s="306">
        <v>107.2</v>
      </c>
      <c r="J32" s="306">
        <v>107.3</v>
      </c>
      <c r="K32" s="306">
        <v>107.1</v>
      </c>
      <c r="L32" s="306">
        <v>107.1</v>
      </c>
      <c r="M32" s="306">
        <v>107.2</v>
      </c>
      <c r="N32" s="306">
        <v>107.3</v>
      </c>
      <c r="O32" s="9" t="str">
        <f>AVERAGE(C32:N32)</f>
        <v>0</v>
      </c>
      <c r="P32" s="279" t="str">
        <f>IF(B32="","",IF(COUNT(D32:N32)=0,STDEV(C32,Certificado!$B$16),STDEV(C32:N32)))</f>
        <v>0</v>
      </c>
      <c r="Q32" s="10" t="s">
        <v>105</v>
      </c>
      <c r="R32" s="278" t="str">
        <f>MAX(P4:P33)</f>
        <v>0</v>
      </c>
    </row>
    <row r="33" spans="1:18">
      <c r="A33" s="3" t="str">
        <f>A32+1</f>
        <v>0</v>
      </c>
      <c r="B33" s="305" t="s">
        <v>106</v>
      </c>
      <c r="C33" s="306">
        <v>105.3</v>
      </c>
      <c r="D33" s="306">
        <v>105.4</v>
      </c>
      <c r="E33" s="306">
        <v>105.4</v>
      </c>
      <c r="F33" s="306">
        <v>105.4</v>
      </c>
      <c r="G33" s="306">
        <v>105.4</v>
      </c>
      <c r="H33" s="306">
        <v>105.5</v>
      </c>
      <c r="I33" s="306">
        <v>105.4</v>
      </c>
      <c r="J33" s="306">
        <v>105.5</v>
      </c>
      <c r="K33" s="306">
        <v>105.3</v>
      </c>
      <c r="L33" s="306">
        <v>105.4</v>
      </c>
      <c r="M33" s="306">
        <v>105.5</v>
      </c>
      <c r="N33" s="306">
        <v>105.5</v>
      </c>
      <c r="O33" s="9" t="str">
        <f>AVERAGE(C33:N33)</f>
        <v>0</v>
      </c>
      <c r="P33" s="279" t="str">
        <f>IF(B33="","",IF(COUNT(D33:N33)=0,STDEV(C33,Certificado!$B$16),STDEV(C33:N33)))</f>
        <v>0</v>
      </c>
      <c r="Q33" s="277" t="s">
        <v>107</v>
      </c>
      <c r="R33" s="278" t="str">
        <f>MAX(C35:N35)</f>
        <v>0</v>
      </c>
    </row>
    <row r="34" spans="1:18">
      <c r="B34" s="272"/>
      <c r="C34" s="269"/>
      <c r="D34" s="269"/>
      <c r="E34" s="269"/>
      <c r="F34" s="269"/>
      <c r="G34" s="269"/>
      <c r="H34" s="269"/>
      <c r="I34" s="269"/>
      <c r="J34" s="269"/>
      <c r="K34" s="269"/>
      <c r="L34" s="269"/>
      <c r="M34" s="269"/>
      <c r="N34" s="269"/>
      <c r="O34" s="273"/>
      <c r="P34" s="274"/>
      <c r="Q34" s="275"/>
    </row>
    <row r="35" spans="1:18">
      <c r="B35" s="272"/>
      <c r="C35" s="276" t="str">
        <f>IF(C4&lt;&gt;"",STDEV(C4:C33),"")</f>
        <v>0</v>
      </c>
      <c r="D35" s="276" t="str">
        <f>IF(D4&lt;&gt;"",STDEV(D4:D33),"")</f>
        <v>0</v>
      </c>
      <c r="E35" s="276" t="str">
        <f>IF(E4&lt;&gt;"",STDEV(E4:E33),"")</f>
        <v>0</v>
      </c>
      <c r="F35" s="276" t="str">
        <f>IF(F4&lt;&gt;"",STDEV(F4:F33),"")</f>
        <v>0</v>
      </c>
      <c r="G35" s="276" t="str">
        <f>IF(G4&lt;&gt;"",STDEV(G4:G33),"")</f>
        <v>0</v>
      </c>
      <c r="H35" s="276" t="str">
        <f>IF(H4&lt;&gt;"",STDEV(H4:H33),"")</f>
        <v>0</v>
      </c>
      <c r="I35" s="276" t="str">
        <f>IF(I4&lt;&gt;"",STDEV(I4:I33),"")</f>
        <v>0</v>
      </c>
      <c r="J35" s="276" t="str">
        <f>IF(J4&lt;&gt;"",STDEV(J4:J33),"")</f>
        <v>0</v>
      </c>
      <c r="K35" s="276" t="str">
        <f>IF(K4&lt;&gt;"",STDEV(K4:K33),"")</f>
        <v>0</v>
      </c>
      <c r="L35" s="276" t="str">
        <f>IF(L4&lt;&gt;"",STDEV(L4:L33),"")</f>
        <v>0</v>
      </c>
      <c r="M35" s="276" t="str">
        <f>IF(M4&lt;&gt;"",STDEV(M4:M33),"")</f>
        <v>0</v>
      </c>
      <c r="N35" s="276" t="str">
        <f>IF(N4&lt;&gt;"",STDEV(N4:N33),"")</f>
        <v>0</v>
      </c>
      <c r="O35" s="273"/>
      <c r="P35" s="274"/>
      <c r="Q35" s="275"/>
    </row>
    <row r="36" spans="1:18">
      <c r="B36" s="13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8">
      <c r="B37" s="7" t="s">
        <v>108</v>
      </c>
      <c r="C37" s="8" t="s">
        <v>69</v>
      </c>
      <c r="D37" s="8" t="s">
        <v>70</v>
      </c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8">
      <c r="A38" s="3">
        <v>1</v>
      </c>
      <c r="B38" s="305"/>
      <c r="C38" s="306"/>
      <c r="D38" s="306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9" t="str">
        <f>AVERAGE(C38:N38)</f>
        <v>0</v>
      </c>
      <c r="P38" s="279" t="str">
        <f>IF(B38="","",IF(COUNT(D38:N38)=0,STDEV(C38,Certificado!$B$16),STDEV(C38:N38)))</f>
        <v>0</v>
      </c>
    </row>
    <row r="39" spans="1:18">
      <c r="A39" s="3" t="str">
        <f>A38+1</f>
        <v>0</v>
      </c>
      <c r="B39" s="305"/>
      <c r="C39" s="306"/>
      <c r="D39" s="306"/>
      <c r="E39" s="306"/>
      <c r="F39" s="306"/>
      <c r="G39" s="306"/>
      <c r="H39" s="306"/>
      <c r="I39" s="306"/>
      <c r="J39" s="306"/>
      <c r="K39" s="306"/>
      <c r="L39" s="306"/>
      <c r="M39" s="306"/>
      <c r="N39" s="306"/>
      <c r="O39" s="9" t="str">
        <f>AVERAGE(C39:N39)</f>
        <v>0</v>
      </c>
      <c r="P39" s="279" t="str">
        <f>IF(B39="","",IF(COUNT(D39:N39)=0,STDEV(C39,Certificado!$B$16),STDEV(C39:N39)))</f>
        <v>0</v>
      </c>
    </row>
    <row r="40" spans="1:18">
      <c r="A40" s="3" t="str">
        <f>A39+1</f>
        <v>0</v>
      </c>
      <c r="B40" s="305"/>
      <c r="C40" s="306"/>
      <c r="D40" s="306"/>
      <c r="E40" s="306"/>
      <c r="F40" s="306"/>
      <c r="G40" s="306"/>
      <c r="H40" s="306"/>
      <c r="I40" s="306"/>
      <c r="J40" s="306"/>
      <c r="K40" s="306"/>
      <c r="L40" s="306"/>
      <c r="M40" s="306"/>
      <c r="N40" s="306"/>
      <c r="O40" s="9" t="str">
        <f>AVERAGE(C40:N40)</f>
        <v>0</v>
      </c>
      <c r="P40" s="279" t="str">
        <f>IF(B40="","",IF(COUNT(D40:N40)=0,STDEV(C40,Certificado!$B$16),STDEV(C40:N40)))</f>
        <v>0</v>
      </c>
    </row>
    <row r="41" spans="1:18">
      <c r="A41" s="3" t="str">
        <f>A40+1</f>
        <v>0</v>
      </c>
      <c r="B41" s="305"/>
      <c r="C41" s="306"/>
      <c r="D41" s="306"/>
      <c r="E41" s="306"/>
      <c r="F41" s="306"/>
      <c r="G41" s="306"/>
      <c r="H41" s="306"/>
      <c r="I41" s="306"/>
      <c r="J41" s="306"/>
      <c r="K41" s="306"/>
      <c r="L41" s="306"/>
      <c r="M41" s="306"/>
      <c r="N41" s="306"/>
      <c r="O41" s="9" t="str">
        <f>AVERAGE(C41:N41)</f>
        <v>0</v>
      </c>
      <c r="P41" s="279" t="str">
        <f>IF(B41="","",IF(COUNT(D41:N41)=0,STDEV(C41,Certificado!$B$16),STDEV(C41:N41)))</f>
        <v>0</v>
      </c>
    </row>
    <row r="42" spans="1:18">
      <c r="A42" s="3" t="str">
        <f>A41+1</f>
        <v>0</v>
      </c>
      <c r="B42" s="305"/>
      <c r="C42" s="306"/>
      <c r="D42" s="306"/>
      <c r="E42" s="306"/>
      <c r="F42" s="306"/>
      <c r="G42" s="306"/>
      <c r="H42" s="306"/>
      <c r="I42" s="306"/>
      <c r="J42" s="306"/>
      <c r="K42" s="306"/>
      <c r="L42" s="306"/>
      <c r="M42" s="306"/>
      <c r="N42" s="306"/>
      <c r="O42" s="9" t="str">
        <f>AVERAGE(C42:N42)</f>
        <v>0</v>
      </c>
      <c r="P42" s="279" t="str">
        <f>IF(B42="","",IF(COUNT(D42:N42)=0,STDEV(C42,Certificado!$B$16),STDEV(C42:N42)))</f>
        <v>0</v>
      </c>
    </row>
    <row r="43" spans="1:18">
      <c r="A43" s="3" t="str">
        <f>A42+1</f>
        <v>0</v>
      </c>
      <c r="B43" s="305"/>
      <c r="C43" s="306"/>
      <c r="D43" s="306"/>
      <c r="E43" s="306"/>
      <c r="F43" s="306"/>
      <c r="G43" s="306"/>
      <c r="H43" s="306"/>
      <c r="I43" s="306"/>
      <c r="J43" s="306"/>
      <c r="K43" s="306"/>
      <c r="L43" s="306"/>
      <c r="M43" s="306"/>
      <c r="N43" s="306"/>
      <c r="O43" s="9" t="str">
        <f>AVERAGE(C43:N43)</f>
        <v>0</v>
      </c>
      <c r="P43" s="279" t="str">
        <f>IF(B43="","",IF(COUNT(D43:N43)=0,STDEV(C43,Certificado!$B$16),STDEV(C43:N43)))</f>
        <v>0</v>
      </c>
    </row>
    <row r="44" spans="1:18">
      <c r="A44" s="3" t="str">
        <f>A43+1</f>
        <v>0</v>
      </c>
      <c r="B44" s="305"/>
      <c r="C44" s="306"/>
      <c r="D44" s="306"/>
      <c r="E44" s="306"/>
      <c r="F44" s="306"/>
      <c r="G44" s="306"/>
      <c r="H44" s="306"/>
      <c r="I44" s="306"/>
      <c r="J44" s="306"/>
      <c r="K44" s="306"/>
      <c r="L44" s="306"/>
      <c r="M44" s="306"/>
      <c r="N44" s="306"/>
      <c r="O44" s="9" t="str">
        <f>AVERAGE(C44:N44)</f>
        <v>0</v>
      </c>
      <c r="P44" s="279" t="str">
        <f>IF(B44="","",IF(COUNT(D44:N44)=0,STDEV(C44,Certificado!$B$16),STDEV(C44:N44)))</f>
        <v>0</v>
      </c>
    </row>
    <row r="45" spans="1:18">
      <c r="A45" s="3" t="str">
        <f>A44+1</f>
        <v>0</v>
      </c>
      <c r="B45" s="305"/>
      <c r="C45" s="306"/>
      <c r="D45" s="306"/>
      <c r="E45" s="306"/>
      <c r="F45" s="306"/>
      <c r="G45" s="306"/>
      <c r="H45" s="306"/>
      <c r="I45" s="306"/>
      <c r="J45" s="306"/>
      <c r="K45" s="306"/>
      <c r="L45" s="306"/>
      <c r="M45" s="306"/>
      <c r="N45" s="306"/>
      <c r="O45" s="9" t="str">
        <f>AVERAGE(C45:N45)</f>
        <v>0</v>
      </c>
      <c r="P45" s="279" t="str">
        <f>IF(B45="","",IF(COUNT(D45:N45)=0,STDEV(C45,Certificado!$B$16),STDEV(C45:N45)))</f>
        <v>0</v>
      </c>
    </row>
    <row r="46" spans="1:18">
      <c r="A46" s="3" t="str">
        <f>A45+1</f>
        <v>0</v>
      </c>
      <c r="B46" s="305"/>
      <c r="C46" s="306"/>
      <c r="D46" s="306"/>
      <c r="E46" s="306"/>
      <c r="F46" s="306"/>
      <c r="G46" s="306"/>
      <c r="H46" s="306"/>
      <c r="I46" s="306"/>
      <c r="J46" s="306"/>
      <c r="K46" s="306"/>
      <c r="L46" s="306"/>
      <c r="M46" s="306"/>
      <c r="N46" s="306"/>
      <c r="O46" s="9" t="str">
        <f>AVERAGE(C46:N46)</f>
        <v>0</v>
      </c>
      <c r="P46" s="279" t="str">
        <f>IF(B46="","",IF(COUNT(D46:N46)=0,STDEV(C46,Certificado!$B$16),STDEV(C46:N46)))</f>
        <v>0</v>
      </c>
    </row>
    <row r="47" spans="1:18">
      <c r="A47" s="3" t="str">
        <f>A46+1</f>
        <v>0</v>
      </c>
      <c r="B47" s="305"/>
      <c r="C47" s="306"/>
      <c r="D47" s="306"/>
      <c r="E47" s="306"/>
      <c r="F47" s="306"/>
      <c r="G47" s="306"/>
      <c r="H47" s="306"/>
      <c r="I47" s="306"/>
      <c r="J47" s="306"/>
      <c r="K47" s="306"/>
      <c r="L47" s="306"/>
      <c r="M47" s="306"/>
      <c r="N47" s="306"/>
      <c r="O47" s="9" t="str">
        <f>AVERAGE(C47:N47)</f>
        <v>0</v>
      </c>
      <c r="P47" s="279" t="str">
        <f>IF(B47="","",IF(COUNT(D47:N47)=0,STDEV(C47,Certificado!$B$16),STDEV(C47:N47)))</f>
        <v>0</v>
      </c>
    </row>
    <row r="48" spans="1:18">
      <c r="A48" s="3" t="str">
        <f>A47+1</f>
        <v>0</v>
      </c>
      <c r="B48" s="305"/>
      <c r="C48" s="306"/>
      <c r="D48" s="306"/>
      <c r="E48" s="306"/>
      <c r="F48" s="306"/>
      <c r="G48" s="306"/>
      <c r="H48" s="306"/>
      <c r="I48" s="306"/>
      <c r="J48" s="306"/>
      <c r="K48" s="306"/>
      <c r="L48" s="306"/>
      <c r="M48" s="306"/>
      <c r="N48" s="306"/>
      <c r="O48" s="9" t="str">
        <f>AVERAGE(C48:N48)</f>
        <v>0</v>
      </c>
      <c r="P48" s="279" t="str">
        <f>IF(B48="","",IF(COUNT(D48:N48)=0,STDEV(C48,Certificado!$B$16),STDEV(C48:N48)))</f>
        <v>0</v>
      </c>
    </row>
    <row r="49" spans="1:18">
      <c r="A49" s="3" t="str">
        <f>A48+1</f>
        <v>0</v>
      </c>
      <c r="B49" s="305"/>
      <c r="C49" s="306"/>
      <c r="D49" s="306"/>
      <c r="E49" s="306"/>
      <c r="F49" s="306"/>
      <c r="G49" s="306"/>
      <c r="H49" s="306"/>
      <c r="I49" s="306"/>
      <c r="J49" s="306"/>
      <c r="K49" s="306"/>
      <c r="L49" s="306"/>
      <c r="M49" s="306"/>
      <c r="N49" s="306"/>
      <c r="O49" s="9" t="str">
        <f>AVERAGE(C49:N49)</f>
        <v>0</v>
      </c>
      <c r="P49" s="279" t="str">
        <f>IF(B49="","",IF(COUNT(D49:N49)=0,STDEV(C49,Certificado!$B$16),STDEV(C49:N49)))</f>
        <v>0</v>
      </c>
    </row>
    <row r="50" spans="1:18">
      <c r="A50" s="3" t="str">
        <f>A49+1</f>
        <v>0</v>
      </c>
      <c r="B50" s="305"/>
      <c r="C50" s="306"/>
      <c r="D50" s="306"/>
      <c r="E50" s="306"/>
      <c r="F50" s="306"/>
      <c r="G50" s="306"/>
      <c r="H50" s="306"/>
      <c r="I50" s="306"/>
      <c r="J50" s="306"/>
      <c r="K50" s="306"/>
      <c r="L50" s="306"/>
      <c r="M50" s="306"/>
      <c r="N50" s="306"/>
      <c r="O50" s="9" t="str">
        <f>AVERAGE(C50:N50)</f>
        <v>0</v>
      </c>
      <c r="P50" s="279" t="str">
        <f>IF(B50="","",IF(COUNT(D50:N50)=0,STDEV(C50,Certificado!$B$16),STDEV(C50:N50)))</f>
        <v>0</v>
      </c>
    </row>
    <row r="51" spans="1:18">
      <c r="A51" s="3" t="str">
        <f>A50+1</f>
        <v>0</v>
      </c>
      <c r="B51" s="305"/>
      <c r="C51" s="306"/>
      <c r="D51" s="306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9" t="str">
        <f>AVERAGE(C51:N51)</f>
        <v>0</v>
      </c>
      <c r="P51" s="279" t="str">
        <f>IF(B51="","",IF(COUNT(D51:N51)=0,STDEV(C51,Certificado!$B$16),STDEV(C51:N51)))</f>
        <v>0</v>
      </c>
    </row>
    <row r="52" spans="1:18">
      <c r="A52" s="3" t="str">
        <f>A51+1</f>
        <v>0</v>
      </c>
      <c r="B52" s="305"/>
      <c r="C52" s="306"/>
      <c r="D52" s="306"/>
      <c r="E52" s="306"/>
      <c r="F52" s="306"/>
      <c r="G52" s="306"/>
      <c r="H52" s="306"/>
      <c r="I52" s="306"/>
      <c r="J52" s="306"/>
      <c r="K52" s="306"/>
      <c r="L52" s="306"/>
      <c r="M52" s="306"/>
      <c r="N52" s="306"/>
      <c r="O52" s="9" t="str">
        <f>AVERAGE(C52:N52)</f>
        <v>0</v>
      </c>
      <c r="P52" s="279" t="str">
        <f>IF(B52="","",IF(COUNT(D52:N52)=0,STDEV(C52,Certificado!$B$16),STDEV(C52:N52)))</f>
        <v>0</v>
      </c>
    </row>
    <row r="53" spans="1:18">
      <c r="A53" s="3" t="str">
        <f>A52+1</f>
        <v>0</v>
      </c>
      <c r="B53" s="305"/>
      <c r="C53" s="306"/>
      <c r="D53" s="306"/>
      <c r="E53" s="306"/>
      <c r="F53" s="306"/>
      <c r="G53" s="306"/>
      <c r="H53" s="306"/>
      <c r="I53" s="306"/>
      <c r="J53" s="306"/>
      <c r="K53" s="306"/>
      <c r="L53" s="306"/>
      <c r="M53" s="306"/>
      <c r="N53" s="306"/>
      <c r="O53" s="9" t="str">
        <f>AVERAGE(C53:N53)</f>
        <v>0</v>
      </c>
      <c r="P53" s="279" t="str">
        <f>IF(B53="","",IF(COUNT(D53:N53)=0,STDEV(C53,Certificado!$B$16),STDEV(C53:N53)))</f>
        <v>0</v>
      </c>
    </row>
    <row r="54" spans="1:18">
      <c r="A54" s="3" t="str">
        <f>A53+1</f>
        <v>0</v>
      </c>
      <c r="B54" s="305"/>
      <c r="C54" s="306"/>
      <c r="D54" s="306"/>
      <c r="E54" s="306"/>
      <c r="F54" s="306"/>
      <c r="G54" s="306"/>
      <c r="H54" s="306"/>
      <c r="I54" s="306"/>
      <c r="J54" s="306"/>
      <c r="K54" s="306"/>
      <c r="L54" s="306"/>
      <c r="M54" s="306"/>
      <c r="N54" s="306"/>
      <c r="O54" s="9" t="str">
        <f>AVERAGE(C54:N54)</f>
        <v>0</v>
      </c>
      <c r="P54" s="279" t="str">
        <f>IF(B54="","",IF(COUNT(D54:N54)=0,STDEV(C54,Certificado!$B$16),STDEV(C54:N54)))</f>
        <v>0</v>
      </c>
    </row>
    <row r="55" spans="1:18">
      <c r="A55" s="3" t="str">
        <f>A54+1</f>
        <v>0</v>
      </c>
      <c r="B55" s="305"/>
      <c r="C55" s="306"/>
      <c r="D55" s="306"/>
      <c r="E55" s="306"/>
      <c r="F55" s="306"/>
      <c r="G55" s="306"/>
      <c r="H55" s="306"/>
      <c r="I55" s="306"/>
      <c r="J55" s="306"/>
      <c r="K55" s="306"/>
      <c r="L55" s="306"/>
      <c r="M55" s="306"/>
      <c r="N55" s="306"/>
      <c r="O55" s="9" t="str">
        <f>AVERAGE(C55:N55)</f>
        <v>0</v>
      </c>
      <c r="P55" s="279" t="str">
        <f>IF(B55="","",IF(COUNT(D55:N55)=0,STDEV(C55,Certificado!$B$16),STDEV(C55:N55)))</f>
        <v>0</v>
      </c>
    </row>
    <row r="56" spans="1:18">
      <c r="A56" s="3" t="str">
        <f>A55+1</f>
        <v>0</v>
      </c>
      <c r="B56" s="305"/>
      <c r="C56" s="306"/>
      <c r="D56" s="306"/>
      <c r="E56" s="306"/>
      <c r="F56" s="306"/>
      <c r="G56" s="306"/>
      <c r="H56" s="306"/>
      <c r="I56" s="306"/>
      <c r="J56" s="306"/>
      <c r="K56" s="306"/>
      <c r="L56" s="306"/>
      <c r="M56" s="306"/>
      <c r="N56" s="306"/>
      <c r="O56" s="9" t="str">
        <f>AVERAGE(C56:N56)</f>
        <v>0</v>
      </c>
      <c r="P56" s="279" t="str">
        <f>IF(B56="","",IF(COUNT(D56:N56)=0,STDEV(C56,Certificado!$B$16),STDEV(C56:N56)))</f>
        <v>0</v>
      </c>
    </row>
    <row r="57" spans="1:18">
      <c r="A57" s="3" t="str">
        <f>A56+1</f>
        <v>0</v>
      </c>
      <c r="B57" s="305"/>
      <c r="C57" s="306"/>
      <c r="D57" s="306"/>
      <c r="E57" s="306"/>
      <c r="F57" s="306"/>
      <c r="G57" s="306"/>
      <c r="H57" s="306"/>
      <c r="I57" s="306"/>
      <c r="J57" s="306"/>
      <c r="K57" s="306"/>
      <c r="L57" s="306"/>
      <c r="M57" s="306"/>
      <c r="N57" s="306"/>
      <c r="O57" s="9" t="str">
        <f>AVERAGE(C57:N57)</f>
        <v>0</v>
      </c>
      <c r="P57" s="279" t="str">
        <f>IF(B57="","",IF(COUNT(D57:N57)=0,STDEV(C57,Certificado!$B$16),STDEV(C57:N57)))</f>
        <v>0</v>
      </c>
    </row>
    <row r="58" spans="1:18">
      <c r="A58" s="3" t="str">
        <f>A57+1</f>
        <v>0</v>
      </c>
      <c r="B58" s="305"/>
      <c r="C58" s="306"/>
      <c r="D58" s="306"/>
      <c r="E58" s="306"/>
      <c r="F58" s="306"/>
      <c r="G58" s="306"/>
      <c r="H58" s="306"/>
      <c r="I58" s="306"/>
      <c r="J58" s="306"/>
      <c r="K58" s="306"/>
      <c r="L58" s="306"/>
      <c r="M58" s="306"/>
      <c r="N58" s="306"/>
      <c r="O58" s="9" t="str">
        <f>AVERAGE(C58:N58)</f>
        <v>0</v>
      </c>
      <c r="P58" s="279" t="str">
        <f>IF(B58="","",IF(COUNT(D58:N58)=0,STDEV(C58,Certificado!$B$16),STDEV(C58:N58)))</f>
        <v>0</v>
      </c>
    </row>
    <row r="59" spans="1:18">
      <c r="A59" s="3" t="str">
        <f>A58+1</f>
        <v>0</v>
      </c>
      <c r="B59" s="305"/>
      <c r="C59" s="306"/>
      <c r="D59" s="306"/>
      <c r="E59" s="306"/>
      <c r="F59" s="306"/>
      <c r="G59" s="306"/>
      <c r="H59" s="306"/>
      <c r="I59" s="306"/>
      <c r="J59" s="306"/>
      <c r="K59" s="306"/>
      <c r="L59" s="306"/>
      <c r="M59" s="306"/>
      <c r="N59" s="306"/>
      <c r="O59" s="9" t="str">
        <f>AVERAGE(C59:N59)</f>
        <v>0</v>
      </c>
      <c r="P59" s="279" t="str">
        <f>IF(B59="","",IF(COUNT(D59:N59)=0,STDEV(C59,Certificado!$B$16),STDEV(C59:N59)))</f>
        <v>0</v>
      </c>
    </row>
    <row r="60" spans="1:18">
      <c r="A60" s="3" t="str">
        <f>A59+1</f>
        <v>0</v>
      </c>
      <c r="B60" s="305"/>
      <c r="C60" s="306"/>
      <c r="D60" s="306"/>
      <c r="E60" s="306"/>
      <c r="F60" s="306"/>
      <c r="G60" s="306"/>
      <c r="H60" s="306"/>
      <c r="I60" s="306"/>
      <c r="J60" s="306"/>
      <c r="K60" s="306"/>
      <c r="L60" s="306"/>
      <c r="M60" s="306"/>
      <c r="N60" s="306"/>
      <c r="O60" s="9" t="str">
        <f>AVERAGE(C60:N60)</f>
        <v>0</v>
      </c>
      <c r="P60" s="279" t="str">
        <f>IF(B60="","",IF(COUNT(D60:N60)=0,STDEV(C60,Certificado!$B$16),STDEV(C60:N60)))</f>
        <v>0</v>
      </c>
    </row>
    <row r="61" spans="1:18">
      <c r="A61" s="3" t="str">
        <f>A60+1</f>
        <v>0</v>
      </c>
      <c r="B61" s="305"/>
      <c r="C61" s="306"/>
      <c r="D61" s="306"/>
      <c r="E61" s="306"/>
      <c r="F61" s="306"/>
      <c r="G61" s="306"/>
      <c r="H61" s="306"/>
      <c r="I61" s="306"/>
      <c r="J61" s="306"/>
      <c r="K61" s="306"/>
      <c r="L61" s="306"/>
      <c r="M61" s="306"/>
      <c r="N61" s="306"/>
      <c r="O61" s="9" t="str">
        <f>AVERAGE(C61:N61)</f>
        <v>0</v>
      </c>
      <c r="P61" s="279" t="str">
        <f>IF(B61="","",IF(COUNT(D61:N61)=0,STDEV(C61,Certificado!$B$16),STDEV(C61:N61)))</f>
        <v>0</v>
      </c>
      <c r="Q61" s="10" t="s">
        <v>95</v>
      </c>
      <c r="R61" s="9" t="str">
        <f>MAX(C38:N67)</f>
        <v>0</v>
      </c>
    </row>
    <row r="62" spans="1:18">
      <c r="A62" s="3" t="str">
        <f>A61+1</f>
        <v>0</v>
      </c>
      <c r="B62" s="305"/>
      <c r="C62" s="306"/>
      <c r="D62" s="306"/>
      <c r="E62" s="306"/>
      <c r="F62" s="306"/>
      <c r="G62" s="306"/>
      <c r="H62" s="306"/>
      <c r="I62" s="306"/>
      <c r="J62" s="306"/>
      <c r="K62" s="306"/>
      <c r="L62" s="306"/>
      <c r="M62" s="306"/>
      <c r="N62" s="306"/>
      <c r="O62" s="9" t="str">
        <f>AVERAGE(C62:N62)</f>
        <v>0</v>
      </c>
      <c r="P62" s="279" t="str">
        <f>IF(B62="","",IF(COUNT(D62:N62)=0,STDEV(C62,Certificado!$B$16),STDEV(C62:N62)))</f>
        <v>0</v>
      </c>
      <c r="Q62" s="10" t="s">
        <v>97</v>
      </c>
      <c r="R62" s="9" t="str">
        <f>MIN(C38:N67)</f>
        <v>0</v>
      </c>
    </row>
    <row r="63" spans="1:18">
      <c r="A63" s="3" t="str">
        <f>A62+1</f>
        <v>0</v>
      </c>
      <c r="B63" s="305"/>
      <c r="C63" s="306"/>
      <c r="D63" s="306"/>
      <c r="E63" s="306"/>
      <c r="F63" s="306"/>
      <c r="G63" s="306"/>
      <c r="H63" s="306"/>
      <c r="I63" s="306"/>
      <c r="J63" s="306"/>
      <c r="K63" s="306"/>
      <c r="L63" s="306"/>
      <c r="M63" s="306"/>
      <c r="N63" s="306"/>
      <c r="O63" s="9" t="str">
        <f>AVERAGE(C63:N63)</f>
        <v>0</v>
      </c>
      <c r="P63" s="279" t="str">
        <f>IF(B63="","",IF(COUNT(D63:N63)=0,STDEV(C63,Certificado!$B$16),STDEV(C63:N63)))</f>
        <v>0</v>
      </c>
      <c r="Q63" s="280" t="s">
        <v>99</v>
      </c>
      <c r="R63" s="281" t="str">
        <f>AVERAGE(C38:N67)</f>
        <v>0</v>
      </c>
    </row>
    <row r="64" spans="1:18">
      <c r="A64" s="3" t="str">
        <f>A63+1</f>
        <v>0</v>
      </c>
      <c r="B64" s="305"/>
      <c r="C64" s="306"/>
      <c r="D64" s="306"/>
      <c r="E64" s="306"/>
      <c r="F64" s="306"/>
      <c r="G64" s="306"/>
      <c r="H64" s="306"/>
      <c r="I64" s="306"/>
      <c r="J64" s="306"/>
      <c r="K64" s="306"/>
      <c r="L64" s="306"/>
      <c r="M64" s="306"/>
      <c r="N64" s="306"/>
      <c r="O64" s="9" t="str">
        <f>AVERAGE(C64:N64)</f>
        <v>0</v>
      </c>
      <c r="P64" s="279" t="str">
        <f>IF(B64="","",IF(COUNT(D64:N64)=0,STDEV(C64,Certificado!$B$16),STDEV(C64:N64)))</f>
        <v>0</v>
      </c>
      <c r="Q64" s="10" t="s">
        <v>109</v>
      </c>
      <c r="R64" s="11" t="str">
        <f>(STDEVA(C39:N67))/SQRT(COUNTA(C38:N67))</f>
        <v>0</v>
      </c>
    </row>
    <row r="65" spans="1:18">
      <c r="A65" s="3" t="str">
        <f>A64+1</f>
        <v>0</v>
      </c>
      <c r="B65" s="305"/>
      <c r="C65" s="306"/>
      <c r="D65" s="306"/>
      <c r="E65" s="306"/>
      <c r="F65" s="306"/>
      <c r="G65" s="306"/>
      <c r="H65" s="306"/>
      <c r="I65" s="306"/>
      <c r="J65" s="306"/>
      <c r="K65" s="306"/>
      <c r="L65" s="306"/>
      <c r="M65" s="306"/>
      <c r="N65" s="306"/>
      <c r="O65" s="9" t="str">
        <f>AVERAGE(C65:N65)</f>
        <v>0</v>
      </c>
      <c r="P65" s="279" t="str">
        <f>IF(B65="","",IF(COUNT(D65:N65)=0,STDEV(C65,Certificado!$B$16),STDEV(C65:N65)))</f>
        <v>0</v>
      </c>
      <c r="Q65" s="10" t="s">
        <v>103</v>
      </c>
      <c r="R65" s="9" t="str">
        <f>MAX(C38:N67)-MIN(C38:N67)</f>
        <v>0</v>
      </c>
    </row>
    <row r="66" spans="1:18">
      <c r="A66" s="3" t="str">
        <f>A65+1</f>
        <v>0</v>
      </c>
      <c r="B66" s="305"/>
      <c r="C66" s="306"/>
      <c r="D66" s="306"/>
      <c r="E66" s="306"/>
      <c r="F66" s="306"/>
      <c r="G66" s="306"/>
      <c r="H66" s="306"/>
      <c r="I66" s="306"/>
      <c r="J66" s="306"/>
      <c r="K66" s="306"/>
      <c r="L66" s="306"/>
      <c r="M66" s="306"/>
      <c r="N66" s="306"/>
      <c r="O66" s="9" t="str">
        <f>AVERAGE(C66:N66)</f>
        <v>0</v>
      </c>
      <c r="P66" s="279" t="str">
        <f>IF(B66="","",IF(COUNT(D66:N66)=0,STDEV(C66,Certificado!$B$16),STDEV(C66:N66)))</f>
        <v>0</v>
      </c>
      <c r="Q66" s="10" t="s">
        <v>105</v>
      </c>
      <c r="R66" s="278" t="str">
        <f>MAX(P38:P67)</f>
        <v>0</v>
      </c>
    </row>
    <row r="67" spans="1:18">
      <c r="A67" s="3" t="str">
        <f>A66+1</f>
        <v>0</v>
      </c>
      <c r="B67" s="305"/>
      <c r="C67" s="306"/>
      <c r="D67" s="306"/>
      <c r="E67" s="306"/>
      <c r="F67" s="306"/>
      <c r="G67" s="306"/>
      <c r="H67" s="306"/>
      <c r="I67" s="306"/>
      <c r="J67" s="306"/>
      <c r="K67" s="306"/>
      <c r="L67" s="306"/>
      <c r="M67" s="306"/>
      <c r="N67" s="306"/>
      <c r="O67" s="9" t="str">
        <f>AVERAGE(C67:N67)</f>
        <v>0</v>
      </c>
      <c r="P67" s="279" t="str">
        <f>IF(B67="","",IF(COUNT(D67:N67)=0,STDEV(C67,Certificado!$B$16),STDEV(C67:N67)))</f>
        <v>0</v>
      </c>
      <c r="Q67" s="277" t="s">
        <v>107</v>
      </c>
      <c r="R67" s="278" t="str">
        <f>MAX(C69:N69)</f>
        <v>0</v>
      </c>
    </row>
    <row r="68" spans="1:18">
      <c r="B68" s="272"/>
      <c r="C68" s="269"/>
      <c r="D68" s="269"/>
      <c r="E68" s="269"/>
      <c r="F68" s="269"/>
      <c r="G68" s="269"/>
      <c r="H68" s="269"/>
      <c r="I68" s="269"/>
      <c r="J68" s="269"/>
      <c r="K68" s="269"/>
      <c r="L68" s="269"/>
      <c r="M68" s="269"/>
      <c r="N68" s="269"/>
      <c r="O68" s="273"/>
      <c r="P68" s="274"/>
      <c r="Q68" s="275"/>
    </row>
    <row r="69" spans="1:18">
      <c r="B69" s="272"/>
      <c r="C69" s="276" t="str">
        <f>IF(C38&lt;&gt;"",STDEV(C38:C67),"")</f>
        <v>0</v>
      </c>
      <c r="D69" s="276" t="str">
        <f>IF(D38&lt;&gt;"",STDEV(D38:D67),"")</f>
        <v>0</v>
      </c>
      <c r="E69" s="276" t="str">
        <f>IF(E38&lt;&gt;"",STDEV(E38:E67),"")</f>
        <v>0</v>
      </c>
      <c r="F69" s="276" t="str">
        <f>IF(F38&lt;&gt;"",STDEV(F38:F67),"")</f>
        <v>0</v>
      </c>
      <c r="G69" s="276" t="str">
        <f>IF(G38&lt;&gt;"",STDEV(G38:G67),"")</f>
        <v>0</v>
      </c>
      <c r="H69" s="276" t="str">
        <f>IF(H38&lt;&gt;"",STDEV(H38:H67),"")</f>
        <v>0</v>
      </c>
      <c r="I69" s="276" t="str">
        <f>IF(I38&lt;&gt;"",STDEV(I38:I67),"")</f>
        <v>0</v>
      </c>
      <c r="J69" s="276" t="str">
        <f>IF(J38&lt;&gt;"",STDEV(J38:J67),"")</f>
        <v>0</v>
      </c>
      <c r="K69" s="276" t="str">
        <f>IF(K38&lt;&gt;"",STDEV(K38:K67),"")</f>
        <v>0</v>
      </c>
      <c r="L69" s="276" t="str">
        <f>IF(L38&lt;&gt;"",STDEV(L38:L67),"")</f>
        <v>0</v>
      </c>
      <c r="M69" s="276" t="str">
        <f>IF(M38&lt;&gt;"",STDEV(M38:M67),"")</f>
        <v>0</v>
      </c>
      <c r="N69" s="276" t="str">
        <f>IF(N38&lt;&gt;"",STDEV(N38:N67),"")</f>
        <v>0</v>
      </c>
      <c r="O69" s="273"/>
      <c r="P69" s="274"/>
      <c r="Q69" s="275"/>
    </row>
    <row r="70" spans="1:18">
      <c r="B70" s="13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</row>
    <row r="71" spans="1:18">
      <c r="B71" s="7" t="s">
        <v>110</v>
      </c>
      <c r="C71" s="8" t="s">
        <v>69</v>
      </c>
      <c r="D71" s="8" t="s">
        <v>70</v>
      </c>
      <c r="E71" s="6"/>
      <c r="F71" s="6"/>
      <c r="G71" s="6"/>
      <c r="H71" s="6"/>
      <c r="I71" s="6"/>
      <c r="J71" s="6"/>
      <c r="K71" s="6"/>
      <c r="L71" s="6"/>
      <c r="M71" s="6"/>
      <c r="N71" s="6"/>
    </row>
    <row r="72" spans="1:18">
      <c r="A72" s="3">
        <v>1</v>
      </c>
      <c r="B72" s="305"/>
      <c r="C72" s="306"/>
      <c r="D72" s="306"/>
      <c r="E72" s="306"/>
      <c r="F72" s="306"/>
      <c r="G72" s="306"/>
      <c r="H72" s="306"/>
      <c r="I72" s="306"/>
      <c r="J72" s="306"/>
      <c r="K72" s="306"/>
      <c r="L72" s="306"/>
      <c r="M72" s="306"/>
      <c r="N72" s="306"/>
      <c r="O72" s="9" t="str">
        <f>AVERAGE(C72:N72)</f>
        <v>0</v>
      </c>
      <c r="P72" s="279" t="str">
        <f>IF(B72="","",IF(COUNT(D72:N72)=0,STDEV(C72,Certificado!$B$16),STDEV(C72:N72)))</f>
        <v>0</v>
      </c>
    </row>
    <row r="73" spans="1:18">
      <c r="A73" s="3" t="str">
        <f>A72+1</f>
        <v>0</v>
      </c>
      <c r="B73" s="305"/>
      <c r="C73" s="306"/>
      <c r="D73" s="306"/>
      <c r="E73" s="306"/>
      <c r="F73" s="306"/>
      <c r="G73" s="306"/>
      <c r="H73" s="306"/>
      <c r="I73" s="306"/>
      <c r="J73" s="306"/>
      <c r="K73" s="306"/>
      <c r="L73" s="306"/>
      <c r="M73" s="306"/>
      <c r="N73" s="306"/>
      <c r="O73" s="9" t="str">
        <f>AVERAGE(C73:N73)</f>
        <v>0</v>
      </c>
      <c r="P73" s="279" t="str">
        <f>IF(B73="","",IF(COUNT(D73:N73)=0,STDEV(C73,Certificado!$B$16),STDEV(C73:N73)))</f>
        <v>0</v>
      </c>
    </row>
    <row r="74" spans="1:18">
      <c r="A74" s="3" t="str">
        <f>A73+1</f>
        <v>0</v>
      </c>
      <c r="B74" s="305"/>
      <c r="C74" s="306"/>
      <c r="D74" s="306"/>
      <c r="E74" s="306"/>
      <c r="F74" s="306"/>
      <c r="G74" s="306"/>
      <c r="H74" s="306"/>
      <c r="I74" s="306"/>
      <c r="J74" s="306"/>
      <c r="K74" s="306"/>
      <c r="L74" s="306"/>
      <c r="M74" s="306"/>
      <c r="N74" s="306"/>
      <c r="O74" s="9" t="str">
        <f>AVERAGE(C74:N74)</f>
        <v>0</v>
      </c>
      <c r="P74" s="279" t="str">
        <f>IF(B74="","",IF(COUNT(D74:N74)=0,STDEV(C74,Certificado!$B$16),STDEV(C74:N74)))</f>
        <v>0</v>
      </c>
    </row>
    <row r="75" spans="1:18">
      <c r="A75" s="3" t="str">
        <f>A74+1</f>
        <v>0</v>
      </c>
      <c r="B75" s="305"/>
      <c r="C75" s="306"/>
      <c r="D75" s="306"/>
      <c r="E75" s="306"/>
      <c r="F75" s="306"/>
      <c r="G75" s="306"/>
      <c r="H75" s="306"/>
      <c r="I75" s="306"/>
      <c r="J75" s="306"/>
      <c r="K75" s="306"/>
      <c r="L75" s="306"/>
      <c r="M75" s="306"/>
      <c r="N75" s="306"/>
      <c r="O75" s="9" t="str">
        <f>AVERAGE(C75:N75)</f>
        <v>0</v>
      </c>
      <c r="P75" s="279" t="str">
        <f>IF(B75="","",IF(COUNT(D75:N75)=0,STDEV(C75,Certificado!$B$16),STDEV(C75:N75)))</f>
        <v>0</v>
      </c>
    </row>
    <row r="76" spans="1:18">
      <c r="A76" s="3" t="str">
        <f>A75+1</f>
        <v>0</v>
      </c>
      <c r="B76" s="305"/>
      <c r="C76" s="306"/>
      <c r="D76" s="306"/>
      <c r="E76" s="306"/>
      <c r="F76" s="306"/>
      <c r="G76" s="306"/>
      <c r="H76" s="306"/>
      <c r="I76" s="306"/>
      <c r="J76" s="306"/>
      <c r="K76" s="306"/>
      <c r="L76" s="306"/>
      <c r="M76" s="306"/>
      <c r="N76" s="306"/>
      <c r="O76" s="9" t="str">
        <f>AVERAGE(C76:N76)</f>
        <v>0</v>
      </c>
      <c r="P76" s="279" t="str">
        <f>IF(B76="","",IF(COUNT(D76:N76)=0,STDEV(C76,Certificado!$B$16),STDEV(C76:N76)))</f>
        <v>0</v>
      </c>
    </row>
    <row r="77" spans="1:18">
      <c r="A77" s="3" t="str">
        <f>A76+1</f>
        <v>0</v>
      </c>
      <c r="B77" s="305"/>
      <c r="C77" s="306"/>
      <c r="D77" s="306"/>
      <c r="E77" s="306"/>
      <c r="F77" s="306"/>
      <c r="G77" s="306"/>
      <c r="H77" s="306"/>
      <c r="I77" s="306"/>
      <c r="J77" s="306"/>
      <c r="K77" s="306"/>
      <c r="L77" s="306"/>
      <c r="M77" s="306"/>
      <c r="N77" s="306"/>
      <c r="O77" s="9" t="str">
        <f>AVERAGE(C77:N77)</f>
        <v>0</v>
      </c>
      <c r="P77" s="279" t="str">
        <f>IF(B77="","",IF(COUNT(D77:N77)=0,STDEV(C77,Certificado!$B$16),STDEV(C77:N77)))</f>
        <v>0</v>
      </c>
    </row>
    <row r="78" spans="1:18">
      <c r="A78" s="3" t="str">
        <f>A77+1</f>
        <v>0</v>
      </c>
      <c r="B78" s="305"/>
      <c r="C78" s="306"/>
      <c r="D78" s="306"/>
      <c r="E78" s="306"/>
      <c r="F78" s="306"/>
      <c r="G78" s="306"/>
      <c r="H78" s="306"/>
      <c r="I78" s="306"/>
      <c r="J78" s="306"/>
      <c r="K78" s="306"/>
      <c r="L78" s="306"/>
      <c r="M78" s="306"/>
      <c r="N78" s="306"/>
      <c r="O78" s="9" t="str">
        <f>AVERAGE(C78:N78)</f>
        <v>0</v>
      </c>
      <c r="P78" s="279" t="str">
        <f>IF(B78="","",IF(COUNT(D78:N78)=0,STDEV(C78,Certificado!$B$16),STDEV(C78:N78)))</f>
        <v>0</v>
      </c>
    </row>
    <row r="79" spans="1:18">
      <c r="A79" s="3" t="str">
        <f>A78+1</f>
        <v>0</v>
      </c>
      <c r="B79" s="305"/>
      <c r="C79" s="306"/>
      <c r="D79" s="306"/>
      <c r="E79" s="306"/>
      <c r="F79" s="306"/>
      <c r="G79" s="306"/>
      <c r="H79" s="306"/>
      <c r="I79" s="306"/>
      <c r="J79" s="306"/>
      <c r="K79" s="306"/>
      <c r="L79" s="306"/>
      <c r="M79" s="306"/>
      <c r="N79" s="306"/>
      <c r="O79" s="9" t="str">
        <f>AVERAGE(C79:N79)</f>
        <v>0</v>
      </c>
      <c r="P79" s="279" t="str">
        <f>IF(B79="","",IF(COUNT(D79:N79)=0,STDEV(C79,Certificado!$B$16),STDEV(C79:N79)))</f>
        <v>0</v>
      </c>
    </row>
    <row r="80" spans="1:18">
      <c r="A80" s="3" t="str">
        <f>A79+1</f>
        <v>0</v>
      </c>
      <c r="B80" s="305"/>
      <c r="C80" s="306"/>
      <c r="D80" s="306"/>
      <c r="E80" s="306"/>
      <c r="F80" s="306"/>
      <c r="G80" s="306"/>
      <c r="H80" s="306"/>
      <c r="I80" s="306"/>
      <c r="J80" s="306"/>
      <c r="K80" s="306"/>
      <c r="L80" s="306"/>
      <c r="M80" s="306"/>
      <c r="N80" s="306"/>
      <c r="O80" s="9" t="str">
        <f>AVERAGE(C80:N80)</f>
        <v>0</v>
      </c>
      <c r="P80" s="279" t="str">
        <f>IF(B80="","",IF(COUNT(D80:N80)=0,STDEV(C80,Certificado!$B$16),STDEV(C80:N80)))</f>
        <v>0</v>
      </c>
    </row>
    <row r="81" spans="1:18">
      <c r="A81" s="3" t="str">
        <f>A80+1</f>
        <v>0</v>
      </c>
      <c r="B81" s="305"/>
      <c r="C81" s="306"/>
      <c r="D81" s="306"/>
      <c r="E81" s="306"/>
      <c r="F81" s="306"/>
      <c r="G81" s="306"/>
      <c r="H81" s="306"/>
      <c r="I81" s="306"/>
      <c r="J81" s="306"/>
      <c r="K81" s="306"/>
      <c r="L81" s="306"/>
      <c r="M81" s="306"/>
      <c r="N81" s="306"/>
      <c r="O81" s="9" t="str">
        <f>AVERAGE(C81:N81)</f>
        <v>0</v>
      </c>
      <c r="P81" s="279" t="str">
        <f>IF(B81="","",IF(COUNT(D81:N81)=0,STDEV(C81,Certificado!$B$16),STDEV(C81:N81)))</f>
        <v>0</v>
      </c>
    </row>
    <row r="82" spans="1:18">
      <c r="A82" s="3" t="str">
        <f>A81+1</f>
        <v>0</v>
      </c>
      <c r="B82" s="305"/>
      <c r="C82" s="306"/>
      <c r="D82" s="306"/>
      <c r="E82" s="306"/>
      <c r="F82" s="306"/>
      <c r="G82" s="306"/>
      <c r="H82" s="306"/>
      <c r="I82" s="306"/>
      <c r="J82" s="306"/>
      <c r="K82" s="306"/>
      <c r="L82" s="306"/>
      <c r="M82" s="306"/>
      <c r="N82" s="306"/>
      <c r="O82" s="9" t="str">
        <f>AVERAGE(C82:N82)</f>
        <v>0</v>
      </c>
      <c r="P82" s="279" t="str">
        <f>IF(B82="","",IF(COUNT(D82:N82)=0,STDEV(C82,Certificado!$B$16),STDEV(C82:N82)))</f>
        <v>0</v>
      </c>
    </row>
    <row r="83" spans="1:18">
      <c r="A83" s="3" t="str">
        <f>A82+1</f>
        <v>0</v>
      </c>
      <c r="B83" s="305"/>
      <c r="C83" s="306"/>
      <c r="D83" s="306"/>
      <c r="E83" s="306"/>
      <c r="F83" s="306"/>
      <c r="G83" s="306"/>
      <c r="H83" s="306"/>
      <c r="I83" s="306"/>
      <c r="J83" s="306"/>
      <c r="K83" s="306"/>
      <c r="L83" s="306"/>
      <c r="M83" s="306"/>
      <c r="N83" s="306"/>
      <c r="O83" s="9" t="str">
        <f>AVERAGE(C83:N83)</f>
        <v>0</v>
      </c>
      <c r="P83" s="279" t="str">
        <f>IF(B83="","",IF(COUNT(D83:N83)=0,STDEV(C83,Certificado!$B$16),STDEV(C83:N83)))</f>
        <v>0</v>
      </c>
    </row>
    <row r="84" spans="1:18">
      <c r="A84" s="3" t="str">
        <f>A83+1</f>
        <v>0</v>
      </c>
      <c r="B84" s="305"/>
      <c r="C84" s="306"/>
      <c r="D84" s="306"/>
      <c r="E84" s="306"/>
      <c r="F84" s="306"/>
      <c r="G84" s="306"/>
      <c r="H84" s="306"/>
      <c r="I84" s="306"/>
      <c r="J84" s="306"/>
      <c r="K84" s="306"/>
      <c r="L84" s="306"/>
      <c r="M84" s="306"/>
      <c r="N84" s="306"/>
      <c r="O84" s="9" t="str">
        <f>AVERAGE(C84:N84)</f>
        <v>0</v>
      </c>
      <c r="P84" s="279" t="str">
        <f>IF(B84="","",IF(COUNT(D84:N84)=0,STDEV(C84,Certificado!$B$16),STDEV(C84:N84)))</f>
        <v>0</v>
      </c>
    </row>
    <row r="85" spans="1:18">
      <c r="A85" s="3" t="str">
        <f>A84+1</f>
        <v>0</v>
      </c>
      <c r="B85" s="305"/>
      <c r="C85" s="306"/>
      <c r="D85" s="306"/>
      <c r="E85" s="306"/>
      <c r="F85" s="306"/>
      <c r="G85" s="306"/>
      <c r="H85" s="306"/>
      <c r="I85" s="306"/>
      <c r="J85" s="306"/>
      <c r="K85" s="306"/>
      <c r="L85" s="306"/>
      <c r="M85" s="306"/>
      <c r="N85" s="306"/>
      <c r="O85" s="9" t="str">
        <f>AVERAGE(C85:N85)</f>
        <v>0</v>
      </c>
      <c r="P85" s="279" t="str">
        <f>IF(B85="","",IF(COUNT(D85:N85)=0,STDEV(C85,Certificado!$B$16),STDEV(C85:N85)))</f>
        <v>0</v>
      </c>
    </row>
    <row r="86" spans="1:18">
      <c r="A86" s="3" t="str">
        <f>A85+1</f>
        <v>0</v>
      </c>
      <c r="B86" s="305"/>
      <c r="C86" s="306"/>
      <c r="D86" s="306"/>
      <c r="E86" s="306"/>
      <c r="F86" s="306"/>
      <c r="G86" s="306"/>
      <c r="H86" s="306"/>
      <c r="I86" s="306"/>
      <c r="J86" s="306"/>
      <c r="K86" s="306"/>
      <c r="L86" s="306"/>
      <c r="M86" s="306"/>
      <c r="N86" s="306"/>
      <c r="O86" s="9" t="str">
        <f>AVERAGE(C86:N86)</f>
        <v>0</v>
      </c>
      <c r="P86" s="279" t="str">
        <f>IF(B86="","",IF(COUNT(D86:N86)=0,STDEV(C86,Certificado!$B$16),STDEV(C86:N86)))</f>
        <v>0</v>
      </c>
    </row>
    <row r="87" spans="1:18">
      <c r="A87" s="3" t="str">
        <f>A86+1</f>
        <v>0</v>
      </c>
      <c r="B87" s="305"/>
      <c r="C87" s="306"/>
      <c r="D87" s="306"/>
      <c r="E87" s="306"/>
      <c r="F87" s="306"/>
      <c r="G87" s="306"/>
      <c r="H87" s="306"/>
      <c r="I87" s="306"/>
      <c r="J87" s="306"/>
      <c r="K87" s="306"/>
      <c r="L87" s="306"/>
      <c r="M87" s="306"/>
      <c r="N87" s="306"/>
      <c r="O87" s="9" t="str">
        <f>AVERAGE(C87:N87)</f>
        <v>0</v>
      </c>
      <c r="P87" s="279" t="str">
        <f>IF(B87="","",IF(COUNT(D87:N87)=0,STDEV(C87,Certificado!$B$16),STDEV(C87:N87)))</f>
        <v>0</v>
      </c>
    </row>
    <row r="88" spans="1:18">
      <c r="A88" s="3" t="str">
        <f>A87+1</f>
        <v>0</v>
      </c>
      <c r="B88" s="305"/>
      <c r="C88" s="306"/>
      <c r="D88" s="306"/>
      <c r="E88" s="306"/>
      <c r="F88" s="306"/>
      <c r="G88" s="306"/>
      <c r="H88" s="306"/>
      <c r="I88" s="306"/>
      <c r="J88" s="306"/>
      <c r="K88" s="306"/>
      <c r="L88" s="306"/>
      <c r="M88" s="306"/>
      <c r="N88" s="306"/>
      <c r="O88" s="9" t="str">
        <f>AVERAGE(C88:N88)</f>
        <v>0</v>
      </c>
      <c r="P88" s="279" t="str">
        <f>IF(B88="","",IF(COUNT(D88:N88)=0,STDEV(C88,Certificado!$B$16),STDEV(C88:N88)))</f>
        <v>0</v>
      </c>
    </row>
    <row r="89" spans="1:18">
      <c r="A89" s="3" t="str">
        <f>A88+1</f>
        <v>0</v>
      </c>
      <c r="B89" s="305"/>
      <c r="C89" s="306"/>
      <c r="D89" s="306"/>
      <c r="E89" s="306"/>
      <c r="F89" s="306"/>
      <c r="G89" s="306"/>
      <c r="H89" s="306"/>
      <c r="I89" s="306"/>
      <c r="J89" s="306"/>
      <c r="K89" s="306"/>
      <c r="L89" s="306"/>
      <c r="M89" s="306"/>
      <c r="N89" s="306"/>
      <c r="O89" s="9" t="str">
        <f>AVERAGE(C89:N89)</f>
        <v>0</v>
      </c>
      <c r="P89" s="279" t="str">
        <f>IF(B89="","",IF(COUNT(D89:N89)=0,STDEV(C89,Certificado!$B$16),STDEV(C89:N89)))</f>
        <v>0</v>
      </c>
    </row>
    <row r="90" spans="1:18">
      <c r="A90" s="3" t="str">
        <f>A89+1</f>
        <v>0</v>
      </c>
      <c r="B90" s="305"/>
      <c r="C90" s="306"/>
      <c r="D90" s="306"/>
      <c r="E90" s="306"/>
      <c r="F90" s="306"/>
      <c r="G90" s="306"/>
      <c r="H90" s="306"/>
      <c r="I90" s="306"/>
      <c r="J90" s="306"/>
      <c r="K90" s="306"/>
      <c r="L90" s="306"/>
      <c r="M90" s="306"/>
      <c r="N90" s="306"/>
      <c r="O90" s="9" t="str">
        <f>AVERAGE(C90:N90)</f>
        <v>0</v>
      </c>
      <c r="P90" s="279" t="str">
        <f>IF(B90="","",IF(COUNT(D90:N90)=0,STDEV(C90,Certificado!$B$16),STDEV(C90:N90)))</f>
        <v>0</v>
      </c>
    </row>
    <row r="91" spans="1:18">
      <c r="A91" s="3" t="str">
        <f>A90+1</f>
        <v>0</v>
      </c>
      <c r="B91" s="305"/>
      <c r="C91" s="306"/>
      <c r="D91" s="306"/>
      <c r="E91" s="306"/>
      <c r="F91" s="306"/>
      <c r="G91" s="306"/>
      <c r="H91" s="306"/>
      <c r="I91" s="306"/>
      <c r="J91" s="306"/>
      <c r="K91" s="306"/>
      <c r="L91" s="306"/>
      <c r="M91" s="306"/>
      <c r="N91" s="306"/>
      <c r="O91" s="9" t="str">
        <f>AVERAGE(C91:N91)</f>
        <v>0</v>
      </c>
      <c r="P91" s="279" t="str">
        <f>IF(B91="","",IF(COUNT(D91:N91)=0,STDEV(C91,Certificado!$B$16),STDEV(C91:N91)))</f>
        <v>0</v>
      </c>
    </row>
    <row r="92" spans="1:18">
      <c r="A92" s="3" t="str">
        <f>A91+1</f>
        <v>0</v>
      </c>
      <c r="B92" s="305"/>
      <c r="C92" s="306"/>
      <c r="D92" s="306"/>
      <c r="E92" s="306"/>
      <c r="F92" s="306"/>
      <c r="G92" s="306"/>
      <c r="H92" s="306"/>
      <c r="I92" s="306"/>
      <c r="J92" s="306"/>
      <c r="K92" s="306"/>
      <c r="L92" s="306"/>
      <c r="M92" s="306"/>
      <c r="N92" s="306"/>
      <c r="O92" s="9" t="str">
        <f>AVERAGE(C92:N92)</f>
        <v>0</v>
      </c>
      <c r="P92" s="279" t="str">
        <f>IF(B92="","",IF(COUNT(D92:N92)=0,STDEV(C92,Certificado!$B$16),STDEV(C92:N92)))</f>
        <v>0</v>
      </c>
    </row>
    <row r="93" spans="1:18">
      <c r="A93" s="3" t="str">
        <f>A92+1</f>
        <v>0</v>
      </c>
      <c r="B93" s="305"/>
      <c r="C93" s="306"/>
      <c r="D93" s="306"/>
      <c r="E93" s="306"/>
      <c r="F93" s="306"/>
      <c r="G93" s="306"/>
      <c r="H93" s="306"/>
      <c r="I93" s="306"/>
      <c r="J93" s="306"/>
      <c r="K93" s="306"/>
      <c r="L93" s="306"/>
      <c r="M93" s="306"/>
      <c r="N93" s="306"/>
      <c r="O93" s="9" t="str">
        <f>AVERAGE(C93:N93)</f>
        <v>0</v>
      </c>
      <c r="P93" s="279" t="str">
        <f>IF(B93="","",IF(COUNT(D93:N93)=0,STDEV(C93,Certificado!$B$16),STDEV(C93:N93)))</f>
        <v>0</v>
      </c>
    </row>
    <row r="94" spans="1:18">
      <c r="A94" s="3" t="str">
        <f>A93+1</f>
        <v>0</v>
      </c>
      <c r="B94" s="305"/>
      <c r="C94" s="306"/>
      <c r="D94" s="306"/>
      <c r="E94" s="306"/>
      <c r="F94" s="306"/>
      <c r="G94" s="306"/>
      <c r="H94" s="306"/>
      <c r="I94" s="306"/>
      <c r="J94" s="306"/>
      <c r="K94" s="306"/>
      <c r="L94" s="306"/>
      <c r="M94" s="306"/>
      <c r="N94" s="306"/>
      <c r="O94" s="9" t="str">
        <f>AVERAGE(C94:N94)</f>
        <v>0</v>
      </c>
      <c r="P94" s="279" t="str">
        <f>IF(B94="","",IF(COUNT(D94:N94)=0,STDEV(C94,Certificado!$B$16),STDEV(C94:N94)))</f>
        <v>0</v>
      </c>
    </row>
    <row r="95" spans="1:18">
      <c r="A95" s="3" t="str">
        <f>A94+1</f>
        <v>0</v>
      </c>
      <c r="B95" s="305"/>
      <c r="C95" s="306"/>
      <c r="D95" s="306"/>
      <c r="E95" s="306"/>
      <c r="F95" s="306"/>
      <c r="G95" s="306"/>
      <c r="H95" s="306"/>
      <c r="I95" s="306"/>
      <c r="J95" s="306"/>
      <c r="K95" s="306"/>
      <c r="L95" s="306"/>
      <c r="M95" s="306"/>
      <c r="N95" s="306"/>
      <c r="O95" s="9" t="str">
        <f>AVERAGE(C95:N95)</f>
        <v>0</v>
      </c>
      <c r="P95" s="279" t="str">
        <f>IF(B95="","",IF(COUNT(D95:N95)=0,STDEV(C95,Certificado!$B$16),STDEV(C95:N95)))</f>
        <v>0</v>
      </c>
      <c r="Q95" s="10" t="s">
        <v>95</v>
      </c>
      <c r="R95" s="9" t="str">
        <f>MAX(C72:N101)</f>
        <v>0</v>
      </c>
    </row>
    <row r="96" spans="1:18">
      <c r="A96" s="3" t="str">
        <f>A95+1</f>
        <v>0</v>
      </c>
      <c r="B96" s="305"/>
      <c r="C96" s="306"/>
      <c r="D96" s="306"/>
      <c r="E96" s="306"/>
      <c r="F96" s="306"/>
      <c r="G96" s="306"/>
      <c r="H96" s="306"/>
      <c r="I96" s="306"/>
      <c r="J96" s="306"/>
      <c r="K96" s="306"/>
      <c r="L96" s="306"/>
      <c r="M96" s="306"/>
      <c r="N96" s="306"/>
      <c r="O96" s="9" t="str">
        <f>AVERAGE(C96:N96)</f>
        <v>0</v>
      </c>
      <c r="P96" s="279" t="str">
        <f>IF(B96="","",IF(COUNT(D96:N96)=0,STDEV(C96,Certificado!$B$16),STDEV(C96:N96)))</f>
        <v>0</v>
      </c>
      <c r="Q96" s="10" t="s">
        <v>97</v>
      </c>
      <c r="R96" s="9" t="str">
        <f>MIN(C72:N101)</f>
        <v>0</v>
      </c>
    </row>
    <row r="97" spans="1:18">
      <c r="A97" s="3" t="str">
        <f>A96+1</f>
        <v>0</v>
      </c>
      <c r="B97" s="305"/>
      <c r="C97" s="306"/>
      <c r="D97" s="306"/>
      <c r="E97" s="306"/>
      <c r="F97" s="306"/>
      <c r="G97" s="306"/>
      <c r="H97" s="306"/>
      <c r="I97" s="306"/>
      <c r="J97" s="306"/>
      <c r="K97" s="306"/>
      <c r="L97" s="306"/>
      <c r="M97" s="306"/>
      <c r="N97" s="306"/>
      <c r="O97" s="9" t="str">
        <f>AVERAGE(C97:N97)</f>
        <v>0</v>
      </c>
      <c r="P97" s="279" t="str">
        <f>IF(B97="","",IF(COUNT(D97:N97)=0,STDEV(C97,Certificado!$B$16),STDEV(C97:N97)))</f>
        <v>0</v>
      </c>
      <c r="Q97" s="280" t="s">
        <v>99</v>
      </c>
      <c r="R97" s="281" t="str">
        <f>AVERAGE(C72:N101)</f>
        <v>0</v>
      </c>
    </row>
    <row r="98" spans="1:18">
      <c r="A98" s="3" t="str">
        <f>A97+1</f>
        <v>0</v>
      </c>
      <c r="B98" s="305"/>
      <c r="C98" s="306"/>
      <c r="D98" s="306"/>
      <c r="E98" s="306"/>
      <c r="F98" s="306"/>
      <c r="G98" s="306"/>
      <c r="H98" s="306"/>
      <c r="I98" s="306"/>
      <c r="J98" s="306"/>
      <c r="K98" s="306"/>
      <c r="L98" s="306"/>
      <c r="M98" s="306"/>
      <c r="N98" s="306"/>
      <c r="O98" s="9" t="str">
        <f>AVERAGE(C98:N98)</f>
        <v>0</v>
      </c>
      <c r="P98" s="279" t="str">
        <f>IF(B98="","",IF(COUNT(D98:N98)=0,STDEV(C98,Certificado!$B$16),STDEV(C98:N98)))</f>
        <v>0</v>
      </c>
      <c r="Q98" s="10" t="s">
        <v>109</v>
      </c>
      <c r="R98" s="11" t="str">
        <f>(STDEVA(C73:N101))/SQRT(COUNTA(C72:N101))</f>
        <v>0</v>
      </c>
    </row>
    <row r="99" spans="1:18">
      <c r="A99" s="3" t="str">
        <f>A98+1</f>
        <v>0</v>
      </c>
      <c r="B99" s="305"/>
      <c r="C99" s="306"/>
      <c r="D99" s="306"/>
      <c r="E99" s="306"/>
      <c r="F99" s="306"/>
      <c r="G99" s="306"/>
      <c r="H99" s="306"/>
      <c r="I99" s="306"/>
      <c r="J99" s="306"/>
      <c r="K99" s="306"/>
      <c r="L99" s="306"/>
      <c r="M99" s="306"/>
      <c r="N99" s="306"/>
      <c r="O99" s="9" t="str">
        <f>AVERAGE(C99:N99)</f>
        <v>0</v>
      </c>
      <c r="P99" s="279" t="str">
        <f>IF(B99="","",IF(COUNT(D99:N99)=0,STDEV(C99,Certificado!$B$16),STDEV(C99:N99)))</f>
        <v>0</v>
      </c>
      <c r="Q99" s="10" t="s">
        <v>103</v>
      </c>
      <c r="R99" s="9" t="str">
        <f>MAX(C72:N101)-MIN(C72:N101)</f>
        <v>0</v>
      </c>
    </row>
    <row r="100" spans="1:18">
      <c r="A100" s="3" t="str">
        <f>A99+1</f>
        <v>0</v>
      </c>
      <c r="B100" s="305"/>
      <c r="C100" s="306"/>
      <c r="D100" s="306"/>
      <c r="E100" s="306"/>
      <c r="F100" s="306"/>
      <c r="G100" s="306"/>
      <c r="H100" s="306"/>
      <c r="I100" s="306"/>
      <c r="J100" s="306"/>
      <c r="K100" s="306"/>
      <c r="L100" s="306"/>
      <c r="M100" s="306"/>
      <c r="N100" s="306"/>
      <c r="O100" s="9" t="str">
        <f>AVERAGE(C100:N100)</f>
        <v>0</v>
      </c>
      <c r="P100" s="279" t="str">
        <f>IF(B100="","",IF(COUNT(D100:N100)=0,STDEV(C100,Certificado!$B$16),STDEV(C100:N100)))</f>
        <v>0</v>
      </c>
      <c r="Q100" s="10" t="s">
        <v>105</v>
      </c>
      <c r="R100" s="278" t="str">
        <f>MAX(P72:P101)</f>
        <v>0</v>
      </c>
    </row>
    <row r="101" spans="1:18">
      <c r="A101" s="3" t="str">
        <f>A100+1</f>
        <v>0</v>
      </c>
      <c r="B101" s="305"/>
      <c r="C101" s="306"/>
      <c r="D101" s="306"/>
      <c r="E101" s="306"/>
      <c r="F101" s="306"/>
      <c r="G101" s="306"/>
      <c r="H101" s="306"/>
      <c r="I101" s="306"/>
      <c r="J101" s="306"/>
      <c r="K101" s="306"/>
      <c r="L101" s="306"/>
      <c r="M101" s="306"/>
      <c r="N101" s="306"/>
      <c r="O101" s="9" t="str">
        <f>AVERAGE(C101:N101)</f>
        <v>0</v>
      </c>
      <c r="P101" s="279" t="str">
        <f>IF(B101="","",IF(COUNT(D101:N101)=0,STDEV(C101,Certificado!$B$16),STDEV(C101:N101)))</f>
        <v>0</v>
      </c>
      <c r="Q101" s="277" t="s">
        <v>107</v>
      </c>
      <c r="R101" s="278" t="str">
        <f>MAX(C103:N103)</f>
        <v>0</v>
      </c>
    </row>
    <row r="102" spans="1:18">
      <c r="B102" s="272"/>
      <c r="C102" s="269"/>
      <c r="D102" s="269"/>
      <c r="E102" s="269"/>
      <c r="F102" s="269"/>
      <c r="G102" s="269"/>
      <c r="H102" s="269"/>
      <c r="I102" s="269"/>
      <c r="J102" s="269"/>
      <c r="K102" s="269"/>
      <c r="L102" s="269"/>
      <c r="M102" s="269"/>
      <c r="N102" s="269"/>
      <c r="O102" s="273"/>
      <c r="P102" s="274"/>
      <c r="Q102" s="275"/>
    </row>
    <row r="103" spans="1:18">
      <c r="B103" s="272"/>
      <c r="C103" s="276" t="str">
        <f>IF(C72&lt;&gt;"",STDEV(C72:C101),"")</f>
        <v>0</v>
      </c>
      <c r="D103" s="276" t="str">
        <f>IF(D72&lt;&gt;"",STDEV(D72:D101),"")</f>
        <v>0</v>
      </c>
      <c r="E103" s="276" t="str">
        <f>IF(E72&lt;&gt;"",STDEV(E72:E101),"")</f>
        <v>0</v>
      </c>
      <c r="F103" s="276" t="str">
        <f>IF(F72&lt;&gt;"",STDEV(F72:F101),"")</f>
        <v>0</v>
      </c>
      <c r="G103" s="276" t="str">
        <f>IF(G72&lt;&gt;"",STDEV(G72:G101),"")</f>
        <v>0</v>
      </c>
      <c r="H103" s="276" t="str">
        <f>IF(H72&lt;&gt;"",STDEV(H72:H101),"")</f>
        <v>0</v>
      </c>
      <c r="I103" s="276" t="str">
        <f>IF(I72&lt;&gt;"",STDEV(I72:I101),"")</f>
        <v>0</v>
      </c>
      <c r="J103" s="276" t="str">
        <f>IF(J72&lt;&gt;"",STDEV(J72:J101),"")</f>
        <v>0</v>
      </c>
      <c r="K103" s="276" t="str">
        <f>IF(K72&lt;&gt;"",STDEV(K72:K101),"")</f>
        <v>0</v>
      </c>
      <c r="L103" s="276" t="str">
        <f>IF(L72&lt;&gt;"",STDEV(L72:L101),"")</f>
        <v>0</v>
      </c>
      <c r="M103" s="276" t="str">
        <f>IF(M72&lt;&gt;"",STDEV(M72:M101),"")</f>
        <v>0</v>
      </c>
      <c r="N103" s="276" t="str">
        <f>IF(N72&lt;&gt;"",STDEV(N72:N101),"")</f>
        <v>0</v>
      </c>
      <c r="O103" s="273"/>
      <c r="P103" s="274"/>
      <c r="Q103" s="275"/>
    </row>
    <row r="104" spans="1:18">
      <c r="B104" s="13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</row>
    <row r="105" spans="1:18">
      <c r="B105" s="7" t="s">
        <v>68</v>
      </c>
      <c r="C105" s="8" t="s">
        <v>111</v>
      </c>
      <c r="D105" s="14"/>
      <c r="E105" s="8" t="s">
        <v>70</v>
      </c>
      <c r="F105" s="6"/>
      <c r="G105" s="6"/>
      <c r="H105" s="6"/>
      <c r="I105" s="6"/>
      <c r="J105" s="6"/>
      <c r="K105" s="6"/>
      <c r="L105" s="6"/>
      <c r="M105" s="6"/>
      <c r="N105" s="6"/>
    </row>
    <row r="106" spans="1:18">
      <c r="A106" s="3">
        <v>1</v>
      </c>
      <c r="B106" s="43">
        <v>0</v>
      </c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9" t="str">
        <f>AVERAGE(C106:N106)</f>
        <v>0</v>
      </c>
      <c r="P106" s="15"/>
    </row>
    <row r="107" spans="1:18">
      <c r="A107" s="3" t="str">
        <f>A106+1</f>
        <v>0</v>
      </c>
      <c r="B107" s="43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9" t="str">
        <f>AVERAGE(C107:N107)</f>
        <v>0</v>
      </c>
    </row>
    <row r="108" spans="1:18">
      <c r="A108" s="3" t="str">
        <f>A107+1</f>
        <v>0</v>
      </c>
      <c r="B108" s="43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9" t="str">
        <f>AVERAGE(C108:N108)</f>
        <v>0</v>
      </c>
    </row>
    <row r="109" spans="1:18">
      <c r="A109" s="3" t="str">
        <f>A108+1</f>
        <v>0</v>
      </c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9" t="str">
        <f>AVERAGE(C109:N109)</f>
        <v>0</v>
      </c>
    </row>
    <row r="110" spans="1:18">
      <c r="A110" s="3" t="str">
        <f>A109+1</f>
        <v>0</v>
      </c>
      <c r="B110" s="43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9" t="str">
        <f>AVERAGE(C110:N110)</f>
        <v>0</v>
      </c>
    </row>
    <row r="111" spans="1:18">
      <c r="A111" s="3" t="str">
        <f>A110+1</f>
        <v>0</v>
      </c>
      <c r="B111" s="43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9" t="str">
        <f>AVERAGE(C111:N111)</f>
        <v>0</v>
      </c>
    </row>
    <row r="112" spans="1:18">
      <c r="A112" s="3" t="str">
        <f>A111+1</f>
        <v>0</v>
      </c>
      <c r="B112" s="43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9" t="str">
        <f>AVERAGE(C112:N112)</f>
        <v>0</v>
      </c>
    </row>
    <row r="113" spans="1:18">
      <c r="A113" s="3" t="str">
        <f>A112+1</f>
        <v>0</v>
      </c>
      <c r="B113" s="43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9" t="str">
        <f>AVERAGE(C113:N113)</f>
        <v>0</v>
      </c>
    </row>
    <row r="114" spans="1:18">
      <c r="A114" s="3" t="str">
        <f>A113+1</f>
        <v>0</v>
      </c>
      <c r="B114" s="43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9" t="str">
        <f>AVERAGE(C114:N114)</f>
        <v>0</v>
      </c>
    </row>
    <row r="115" spans="1:18">
      <c r="A115" s="3" t="str">
        <f>A114+1</f>
        <v>0</v>
      </c>
      <c r="B115" s="43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9" t="str">
        <f>AVERAGE(C115:N115)</f>
        <v>0</v>
      </c>
    </row>
    <row r="116" spans="1:18">
      <c r="A116" s="3" t="str">
        <f>A115+1</f>
        <v>0</v>
      </c>
      <c r="B116" s="43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9" t="str">
        <f>AVERAGE(C116:N116)</f>
        <v>0</v>
      </c>
    </row>
    <row r="117" spans="1:18">
      <c r="A117" s="3" t="str">
        <f>A116+1</f>
        <v>0</v>
      </c>
      <c r="B117" s="43"/>
      <c r="C117" s="44"/>
      <c r="D117" s="44"/>
      <c r="E117" s="44"/>
      <c r="F117" s="44"/>
      <c r="G117" s="44"/>
      <c r="H117" s="44"/>
      <c r="I117" s="44"/>
      <c r="J117" s="44"/>
      <c r="K117" s="45"/>
      <c r="L117" s="45"/>
      <c r="M117" s="45"/>
      <c r="N117" s="45"/>
      <c r="O117" s="9" t="str">
        <f>AVERAGE(C117:N117)</f>
        <v>0</v>
      </c>
    </row>
    <row r="118" spans="1:18">
      <c r="A118" s="3" t="str">
        <f>A117+1</f>
        <v>0</v>
      </c>
      <c r="B118" s="43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9" t="str">
        <f>AVERAGE(C118:N118)</f>
        <v>0</v>
      </c>
    </row>
    <row r="119" spans="1:18">
      <c r="A119" s="3" t="str">
        <f>A118+1</f>
        <v>0</v>
      </c>
      <c r="B119" s="43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9" t="str">
        <f>AVERAGE(C119:N119)</f>
        <v>0</v>
      </c>
    </row>
    <row r="120" spans="1:18">
      <c r="A120" s="3" t="str">
        <f>A119+1</f>
        <v>0</v>
      </c>
      <c r="B120" s="43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9" t="str">
        <f>AVERAGE(C120:N120)</f>
        <v>0</v>
      </c>
    </row>
    <row r="121" spans="1:18">
      <c r="A121" s="3" t="str">
        <f>A120+1</f>
        <v>0</v>
      </c>
      <c r="B121" s="43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9" t="str">
        <f>AVERAGE(C121:N121)</f>
        <v>0</v>
      </c>
    </row>
    <row r="122" spans="1:18">
      <c r="A122" s="3" t="str">
        <f>A121+1</f>
        <v>0</v>
      </c>
      <c r="B122" s="43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9" t="str">
        <f>AVERAGE(C122:N122)</f>
        <v>0</v>
      </c>
    </row>
    <row r="123" spans="1:18">
      <c r="A123" s="3" t="str">
        <f>A122+1</f>
        <v>0</v>
      </c>
      <c r="B123" s="43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9" t="str">
        <f>AVERAGE(C123:N123)</f>
        <v>0</v>
      </c>
    </row>
    <row r="124" spans="1:18">
      <c r="A124" s="3" t="str">
        <f>A123+1</f>
        <v>0</v>
      </c>
      <c r="B124" s="43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9" t="str">
        <f>AVERAGE(C124:N124)</f>
        <v>0</v>
      </c>
    </row>
    <row r="125" spans="1:18">
      <c r="A125" s="3" t="str">
        <f>A124+1</f>
        <v>0</v>
      </c>
      <c r="B125" s="43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9" t="str">
        <f>AVERAGE(C125:N125)</f>
        <v>0</v>
      </c>
    </row>
    <row r="126" spans="1:18">
      <c r="A126" s="3" t="str">
        <f>A125+1</f>
        <v>0</v>
      </c>
      <c r="B126" s="43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9" t="str">
        <f>AVERAGE(C126:N126)</f>
        <v>0</v>
      </c>
    </row>
    <row r="127" spans="1:18">
      <c r="A127" s="3" t="str">
        <f>A126+1</f>
        <v>0</v>
      </c>
      <c r="B127" s="43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9" t="str">
        <f>AVERAGE(C127:N127)</f>
        <v>0</v>
      </c>
    </row>
    <row r="128" spans="1:18">
      <c r="A128" s="3" t="str">
        <f>A127+1</f>
        <v>0</v>
      </c>
      <c r="B128" s="43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9" t="str">
        <f>AVERAGE(C128:N128)</f>
        <v>0</v>
      </c>
    </row>
    <row r="129" spans="1:18">
      <c r="A129" s="3" t="str">
        <f>A128+1</f>
        <v>0</v>
      </c>
      <c r="B129" s="43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9" t="str">
        <f>AVERAGE(C129:N129)</f>
        <v>0</v>
      </c>
    </row>
    <row r="130" spans="1:18">
      <c r="A130" s="3" t="str">
        <f>A129+1</f>
        <v>0</v>
      </c>
      <c r="B130" s="43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9" t="str">
        <f>AVERAGE(C130:N130)</f>
        <v>0</v>
      </c>
    </row>
    <row r="131" spans="1:18">
      <c r="A131" s="3" t="str">
        <f>A130+1</f>
        <v>0</v>
      </c>
      <c r="B131" s="43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9" t="str">
        <f>AVERAGE(C131:N131)</f>
        <v>0</v>
      </c>
      <c r="P131" s="10" t="s">
        <v>95</v>
      </c>
      <c r="Q131" s="9" t="str">
        <f>MAX(C106:N135)</f>
        <v>0</v>
      </c>
    </row>
    <row r="132" spans="1:18">
      <c r="A132" s="3" t="str">
        <f>A131+1</f>
        <v>0</v>
      </c>
      <c r="B132" s="43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9" t="str">
        <f>AVERAGE(C132:N132)</f>
        <v>0</v>
      </c>
      <c r="P132" s="10" t="s">
        <v>97</v>
      </c>
      <c r="Q132" s="9" t="str">
        <f>MIN(C106:N135)</f>
        <v>0</v>
      </c>
    </row>
    <row r="133" spans="1:18">
      <c r="A133" s="3" t="str">
        <f>A132+1</f>
        <v>0</v>
      </c>
      <c r="B133" s="43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9" t="str">
        <f>AVERAGE(C133:N133)</f>
        <v>0</v>
      </c>
      <c r="P133" s="10" t="s">
        <v>109</v>
      </c>
      <c r="Q133" s="11" t="str">
        <f>(STDEVA(C106:N135))/SQRT(COUNTA(C106:N135))</f>
        <v>0</v>
      </c>
    </row>
    <row r="134" spans="1:18">
      <c r="A134" s="3" t="str">
        <f>A133+1</f>
        <v>0</v>
      </c>
      <c r="B134" s="43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9" t="str">
        <f>AVERAGE(C134:N134)</f>
        <v>0</v>
      </c>
      <c r="P134" s="10" t="s">
        <v>103</v>
      </c>
      <c r="Q134" s="9" t="str">
        <f>MAX(C106:N135)-MIN(C106:N135)</f>
        <v>0</v>
      </c>
    </row>
    <row r="135" spans="1:18">
      <c r="A135" s="3" t="str">
        <f>A134+1</f>
        <v>0</v>
      </c>
      <c r="B135" s="43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9" t="str">
        <f>AVERAGE(C135:N135)</f>
        <v>0</v>
      </c>
      <c r="P135" s="10" t="s">
        <v>105</v>
      </c>
      <c r="Q135" s="12" t="str">
        <f>Q134/2</f>
        <v>0</v>
      </c>
    </row>
    <row r="136" spans="1:18">
      <c r="B136" s="13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</row>
    <row r="137" spans="1:18">
      <c r="B137" s="7" t="s">
        <v>108</v>
      </c>
      <c r="C137" s="8" t="s">
        <v>111</v>
      </c>
      <c r="D137" s="14"/>
      <c r="E137" s="8" t="s">
        <v>70</v>
      </c>
      <c r="F137" s="6"/>
      <c r="G137" s="6"/>
      <c r="H137" s="6"/>
      <c r="I137" s="6"/>
      <c r="J137" s="6"/>
      <c r="K137" s="6"/>
      <c r="L137" s="6"/>
      <c r="M137" s="6"/>
      <c r="N137" s="6"/>
    </row>
    <row r="138" spans="1:18">
      <c r="A138" s="3">
        <v>1</v>
      </c>
      <c r="B138" s="43">
        <v>0</v>
      </c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9" t="str">
        <f>AVERAGE(C138:N138)</f>
        <v>0</v>
      </c>
      <c r="P138" s="15"/>
    </row>
    <row r="139" spans="1:18">
      <c r="A139" s="3" t="str">
        <f>A138+1</f>
        <v>0</v>
      </c>
      <c r="B139" s="43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9" t="str">
        <f>AVERAGE(C139:N139)</f>
        <v>0</v>
      </c>
    </row>
    <row r="140" spans="1:18">
      <c r="A140" s="3" t="str">
        <f>A139+1</f>
        <v>0</v>
      </c>
      <c r="B140" s="43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9" t="str">
        <f>AVERAGE(C140:N140)</f>
        <v>0</v>
      </c>
    </row>
    <row r="141" spans="1:18">
      <c r="A141" s="3" t="str">
        <f>A140+1</f>
        <v>0</v>
      </c>
      <c r="B141" s="43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9" t="str">
        <f>AVERAGE(C141:N141)</f>
        <v>0</v>
      </c>
    </row>
    <row r="142" spans="1:18">
      <c r="A142" s="3" t="str">
        <f>A141+1</f>
        <v>0</v>
      </c>
      <c r="B142" s="43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9" t="str">
        <f>AVERAGE(C142:N142)</f>
        <v>0</v>
      </c>
    </row>
    <row r="143" spans="1:18">
      <c r="A143" s="3" t="str">
        <f>A142+1</f>
        <v>0</v>
      </c>
      <c r="B143" s="43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9" t="str">
        <f>AVERAGE(C143:N143)</f>
        <v>0</v>
      </c>
    </row>
    <row r="144" spans="1:18">
      <c r="A144" s="3" t="str">
        <f>A143+1</f>
        <v>0</v>
      </c>
      <c r="B144" s="43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9" t="str">
        <f>AVERAGE(C144:N144)</f>
        <v>0</v>
      </c>
    </row>
    <row r="145" spans="1:18">
      <c r="A145" s="3" t="str">
        <f>A144+1</f>
        <v>0</v>
      </c>
      <c r="B145" s="43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9" t="str">
        <f>AVERAGE(C145:N145)</f>
        <v>0</v>
      </c>
    </row>
    <row r="146" spans="1:18">
      <c r="A146" s="3" t="str">
        <f>A145+1</f>
        <v>0</v>
      </c>
      <c r="B146" s="43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9" t="str">
        <f>AVERAGE(C146:N146)</f>
        <v>0</v>
      </c>
    </row>
    <row r="147" spans="1:18">
      <c r="A147" s="3" t="str">
        <f>A146+1</f>
        <v>0</v>
      </c>
      <c r="B147" s="43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9" t="str">
        <f>AVERAGE(C147:N147)</f>
        <v>0</v>
      </c>
    </row>
    <row r="148" spans="1:18">
      <c r="A148" s="3" t="str">
        <f>A147+1</f>
        <v>0</v>
      </c>
      <c r="B148" s="43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9" t="str">
        <f>AVERAGE(C148:N148)</f>
        <v>0</v>
      </c>
    </row>
    <row r="149" spans="1:18">
      <c r="A149" s="3" t="str">
        <f>A148+1</f>
        <v>0</v>
      </c>
      <c r="B149" s="43"/>
      <c r="C149" s="44"/>
      <c r="D149" s="44"/>
      <c r="E149" s="44"/>
      <c r="F149" s="44"/>
      <c r="G149" s="44"/>
      <c r="H149" s="44"/>
      <c r="I149" s="44"/>
      <c r="J149" s="44"/>
      <c r="K149" s="45"/>
      <c r="L149" s="45"/>
      <c r="M149" s="45"/>
      <c r="N149" s="45"/>
      <c r="O149" s="9" t="str">
        <f>AVERAGE(C149:N149)</f>
        <v>0</v>
      </c>
    </row>
    <row r="150" spans="1:18">
      <c r="A150" s="3" t="str">
        <f>A149+1</f>
        <v>0</v>
      </c>
      <c r="B150" s="43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9" t="str">
        <f>AVERAGE(C150:N150)</f>
        <v>0</v>
      </c>
    </row>
    <row r="151" spans="1:18">
      <c r="A151" s="3" t="str">
        <f>A150+1</f>
        <v>0</v>
      </c>
      <c r="B151" s="43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9" t="str">
        <f>AVERAGE(C151:N151)</f>
        <v>0</v>
      </c>
    </row>
    <row r="152" spans="1:18">
      <c r="A152" s="3" t="str">
        <f>A151+1</f>
        <v>0</v>
      </c>
      <c r="B152" s="43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9" t="str">
        <f>AVERAGE(C152:N152)</f>
        <v>0</v>
      </c>
    </row>
    <row r="153" spans="1:18">
      <c r="A153" s="3" t="str">
        <f>A152+1</f>
        <v>0</v>
      </c>
      <c r="B153" s="43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9" t="str">
        <f>AVERAGE(C153:N153)</f>
        <v>0</v>
      </c>
    </row>
    <row r="154" spans="1:18">
      <c r="A154" s="3" t="str">
        <f>A153+1</f>
        <v>0</v>
      </c>
      <c r="B154" s="43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9" t="str">
        <f>AVERAGE(C154:N154)</f>
        <v>0</v>
      </c>
    </row>
    <row r="155" spans="1:18">
      <c r="A155" s="3" t="str">
        <f>A154+1</f>
        <v>0</v>
      </c>
      <c r="B155" s="43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9" t="str">
        <f>AVERAGE(C155:N155)</f>
        <v>0</v>
      </c>
    </row>
    <row r="156" spans="1:18">
      <c r="A156" s="3" t="str">
        <f>A155+1</f>
        <v>0</v>
      </c>
      <c r="B156" s="43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9" t="str">
        <f>AVERAGE(C156:N156)</f>
        <v>0</v>
      </c>
    </row>
    <row r="157" spans="1:18">
      <c r="A157" s="3" t="str">
        <f>A156+1</f>
        <v>0</v>
      </c>
      <c r="B157" s="43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9" t="str">
        <f>AVERAGE(C157:N157)</f>
        <v>0</v>
      </c>
    </row>
    <row r="158" spans="1:18">
      <c r="A158" s="3" t="str">
        <f>A157+1</f>
        <v>0</v>
      </c>
      <c r="B158" s="43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9" t="str">
        <f>AVERAGE(C158:N158)</f>
        <v>0</v>
      </c>
    </row>
    <row r="159" spans="1:18">
      <c r="A159" s="3" t="str">
        <f>A158+1</f>
        <v>0</v>
      </c>
      <c r="B159" s="43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9" t="str">
        <f>AVERAGE(C159:N159)</f>
        <v>0</v>
      </c>
    </row>
    <row r="160" spans="1:18">
      <c r="A160" s="3" t="str">
        <f>A159+1</f>
        <v>0</v>
      </c>
      <c r="B160" s="43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9" t="str">
        <f>AVERAGE(C160:N160)</f>
        <v>0</v>
      </c>
    </row>
    <row r="161" spans="1:18">
      <c r="A161" s="3" t="str">
        <f>A160+1</f>
        <v>0</v>
      </c>
      <c r="B161" s="43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9" t="str">
        <f>AVERAGE(C161:N161)</f>
        <v>0</v>
      </c>
    </row>
    <row r="162" spans="1:18">
      <c r="A162" s="3" t="str">
        <f>A161+1</f>
        <v>0</v>
      </c>
      <c r="B162" s="43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9" t="str">
        <f>AVERAGE(C162:N162)</f>
        <v>0</v>
      </c>
    </row>
    <row r="163" spans="1:18">
      <c r="A163" s="3" t="str">
        <f>A162+1</f>
        <v>0</v>
      </c>
      <c r="B163" s="43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9" t="str">
        <f>AVERAGE(C163:N163)</f>
        <v>0</v>
      </c>
      <c r="P163" s="10" t="s">
        <v>95</v>
      </c>
      <c r="Q163" s="9" t="str">
        <f>MAX(C138:N167)</f>
        <v>0</v>
      </c>
    </row>
    <row r="164" spans="1:18">
      <c r="A164" s="3" t="str">
        <f>A163+1</f>
        <v>0</v>
      </c>
      <c r="B164" s="43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9" t="str">
        <f>AVERAGE(C164:N164)</f>
        <v>0</v>
      </c>
      <c r="P164" s="10" t="s">
        <v>97</v>
      </c>
      <c r="Q164" s="9" t="str">
        <f>MIN(C138:N167)</f>
        <v>0</v>
      </c>
    </row>
    <row r="165" spans="1:18">
      <c r="A165" s="3" t="str">
        <f>A164+1</f>
        <v>0</v>
      </c>
      <c r="B165" s="43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9" t="str">
        <f>AVERAGE(C165:N165)</f>
        <v>0</v>
      </c>
      <c r="P165" s="10" t="s">
        <v>109</v>
      </c>
      <c r="Q165" s="11" t="str">
        <f>(STDEVA(C138:N167))/SQRT(COUNTA(C138:N167))</f>
        <v>0</v>
      </c>
    </row>
    <row r="166" spans="1:18">
      <c r="A166" s="3" t="str">
        <f>A165+1</f>
        <v>0</v>
      </c>
      <c r="B166" s="43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9" t="str">
        <f>AVERAGE(C166:N166)</f>
        <v>0</v>
      </c>
      <c r="P166" s="10" t="s">
        <v>103</v>
      </c>
      <c r="Q166" s="9" t="str">
        <f>MAX(C138:N167)-MIN(C138:N167)</f>
        <v>0</v>
      </c>
    </row>
    <row r="167" spans="1:18">
      <c r="A167" s="3" t="str">
        <f>A166+1</f>
        <v>0</v>
      </c>
      <c r="B167" s="43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9" t="str">
        <f>AVERAGE(C167:N167)</f>
        <v>0</v>
      </c>
      <c r="P167" s="10" t="s">
        <v>105</v>
      </c>
      <c r="Q167" s="12" t="str">
        <f>Q166/2</f>
        <v>0</v>
      </c>
    </row>
    <row r="168" spans="1:18">
      <c r="B168" s="13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</row>
    <row r="169" spans="1:18">
      <c r="B169" s="7" t="s">
        <v>110</v>
      </c>
      <c r="C169" s="8" t="s">
        <v>111</v>
      </c>
      <c r="D169" s="14"/>
      <c r="E169" s="8" t="s">
        <v>70</v>
      </c>
      <c r="F169" s="6"/>
      <c r="G169" s="6"/>
      <c r="H169" s="6"/>
      <c r="I169" s="6"/>
      <c r="J169" s="6"/>
      <c r="K169" s="6"/>
      <c r="L169" s="6"/>
      <c r="M169" s="6"/>
      <c r="N169" s="6"/>
    </row>
    <row r="170" spans="1:18">
      <c r="A170" s="3">
        <v>1</v>
      </c>
      <c r="B170" s="43">
        <v>0</v>
      </c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9" t="str">
        <f>AVERAGE(C170:N170)</f>
        <v>0</v>
      </c>
      <c r="P170" s="15"/>
    </row>
    <row r="171" spans="1:18">
      <c r="A171" s="3" t="str">
        <f>A170+1</f>
        <v>0</v>
      </c>
      <c r="B171" s="43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9" t="str">
        <f>AVERAGE(C171:N171)</f>
        <v>0</v>
      </c>
    </row>
    <row r="172" spans="1:18">
      <c r="A172" s="3" t="str">
        <f>A171+1</f>
        <v>0</v>
      </c>
      <c r="B172" s="43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9" t="str">
        <f>AVERAGE(C172:N172)</f>
        <v>0</v>
      </c>
    </row>
    <row r="173" spans="1:18">
      <c r="A173" s="3" t="str">
        <f>A172+1</f>
        <v>0</v>
      </c>
      <c r="B173" s="43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9" t="str">
        <f>AVERAGE(C173:N173)</f>
        <v>0</v>
      </c>
    </row>
    <row r="174" spans="1:18">
      <c r="A174" s="3" t="str">
        <f>A173+1</f>
        <v>0</v>
      </c>
      <c r="B174" s="43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9" t="str">
        <f>AVERAGE(C174:N174)</f>
        <v>0</v>
      </c>
    </row>
    <row r="175" spans="1:18">
      <c r="A175" s="3" t="str">
        <f>A174+1</f>
        <v>0</v>
      </c>
      <c r="B175" s="43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9" t="str">
        <f>AVERAGE(C175:N175)</f>
        <v>0</v>
      </c>
    </row>
    <row r="176" spans="1:18">
      <c r="A176" s="3" t="str">
        <f>A175+1</f>
        <v>0</v>
      </c>
      <c r="B176" s="43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9" t="str">
        <f>AVERAGE(C176:N176)</f>
        <v>0</v>
      </c>
    </row>
    <row r="177" spans="1:18">
      <c r="A177" s="3" t="str">
        <f>A176+1</f>
        <v>0</v>
      </c>
      <c r="B177" s="43"/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9" t="str">
        <f>AVERAGE(C177:N177)</f>
        <v>0</v>
      </c>
    </row>
    <row r="178" spans="1:18">
      <c r="A178" s="3" t="str">
        <f>A177+1</f>
        <v>0</v>
      </c>
      <c r="B178" s="43"/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9" t="str">
        <f>AVERAGE(C178:N178)</f>
        <v>0</v>
      </c>
    </row>
    <row r="179" spans="1:18">
      <c r="A179" s="3" t="str">
        <f>A178+1</f>
        <v>0</v>
      </c>
      <c r="B179" s="43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9" t="str">
        <f>AVERAGE(C179:N179)</f>
        <v>0</v>
      </c>
    </row>
    <row r="180" spans="1:18">
      <c r="A180" s="3" t="str">
        <f>A179+1</f>
        <v>0</v>
      </c>
      <c r="B180" s="43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9" t="str">
        <f>AVERAGE(C180:N180)</f>
        <v>0</v>
      </c>
    </row>
    <row r="181" spans="1:18">
      <c r="A181" s="3" t="str">
        <f>A180+1</f>
        <v>0</v>
      </c>
      <c r="B181" s="43"/>
      <c r="C181" s="44"/>
      <c r="D181" s="44"/>
      <c r="E181" s="44"/>
      <c r="F181" s="44"/>
      <c r="G181" s="44"/>
      <c r="H181" s="44"/>
      <c r="I181" s="44"/>
      <c r="J181" s="44"/>
      <c r="K181" s="45"/>
      <c r="L181" s="45"/>
      <c r="M181" s="45"/>
      <c r="N181" s="45"/>
      <c r="O181" s="9" t="str">
        <f>AVERAGE(C181:N181)</f>
        <v>0</v>
      </c>
    </row>
    <row r="182" spans="1:18">
      <c r="A182" s="3" t="str">
        <f>A181+1</f>
        <v>0</v>
      </c>
      <c r="B182" s="43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9" t="str">
        <f>AVERAGE(C182:N182)</f>
        <v>0</v>
      </c>
    </row>
    <row r="183" spans="1:18">
      <c r="A183" s="3" t="str">
        <f>A182+1</f>
        <v>0</v>
      </c>
      <c r="B183" s="43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9" t="str">
        <f>AVERAGE(C183:N183)</f>
        <v>0</v>
      </c>
    </row>
    <row r="184" spans="1:18">
      <c r="A184" s="3" t="str">
        <f>A183+1</f>
        <v>0</v>
      </c>
      <c r="B184" s="43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9" t="str">
        <f>AVERAGE(C184:N184)</f>
        <v>0</v>
      </c>
    </row>
    <row r="185" spans="1:18">
      <c r="A185" s="3" t="str">
        <f>A184+1</f>
        <v>0</v>
      </c>
      <c r="B185" s="43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9" t="str">
        <f>AVERAGE(C185:N185)</f>
        <v>0</v>
      </c>
    </row>
    <row r="186" spans="1:18">
      <c r="A186" s="3" t="str">
        <f>A185+1</f>
        <v>0</v>
      </c>
      <c r="B186" s="43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9" t="str">
        <f>AVERAGE(C186:N186)</f>
        <v>0</v>
      </c>
    </row>
    <row r="187" spans="1:18">
      <c r="A187" s="3" t="str">
        <f>A186+1</f>
        <v>0</v>
      </c>
      <c r="B187" s="43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9" t="str">
        <f>AVERAGE(C187:N187)</f>
        <v>0</v>
      </c>
    </row>
    <row r="188" spans="1:18">
      <c r="A188" s="3" t="str">
        <f>A187+1</f>
        <v>0</v>
      </c>
      <c r="B188" s="43"/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9" t="str">
        <f>AVERAGE(C188:N188)</f>
        <v>0</v>
      </c>
    </row>
    <row r="189" spans="1:18">
      <c r="A189" s="3" t="str">
        <f>A188+1</f>
        <v>0</v>
      </c>
      <c r="B189" s="43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9" t="str">
        <f>AVERAGE(C189:N189)</f>
        <v>0</v>
      </c>
    </row>
    <row r="190" spans="1:18">
      <c r="A190" s="3" t="str">
        <f>A189+1</f>
        <v>0</v>
      </c>
      <c r="B190" s="43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9" t="str">
        <f>AVERAGE(C190:N190)</f>
        <v>0</v>
      </c>
    </row>
    <row r="191" spans="1:18">
      <c r="A191" s="3" t="str">
        <f>A190+1</f>
        <v>0</v>
      </c>
      <c r="B191" s="43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9" t="str">
        <f>AVERAGE(C191:N191)</f>
        <v>0</v>
      </c>
    </row>
    <row r="192" spans="1:18">
      <c r="A192" s="3" t="str">
        <f>A191+1</f>
        <v>0</v>
      </c>
      <c r="B192" s="43"/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9" t="str">
        <f>AVERAGE(C192:N192)</f>
        <v>0</v>
      </c>
    </row>
    <row r="193" spans="1:18">
      <c r="A193" s="3" t="str">
        <f>A192+1</f>
        <v>0</v>
      </c>
      <c r="B193" s="43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9" t="str">
        <f>AVERAGE(C193:N193)</f>
        <v>0</v>
      </c>
    </row>
    <row r="194" spans="1:18">
      <c r="A194" s="3" t="str">
        <f>A193+1</f>
        <v>0</v>
      </c>
      <c r="B194" s="43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9" t="str">
        <f>AVERAGE(C194:N194)</f>
        <v>0</v>
      </c>
    </row>
    <row r="195" spans="1:18">
      <c r="A195" s="3" t="str">
        <f>A194+1</f>
        <v>0</v>
      </c>
      <c r="B195" s="43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9" t="str">
        <f>AVERAGE(C195:N195)</f>
        <v>0</v>
      </c>
      <c r="P195" s="10" t="s">
        <v>95</v>
      </c>
      <c r="Q195" s="9" t="str">
        <f>MAX(C170:N199)</f>
        <v>0</v>
      </c>
    </row>
    <row r="196" spans="1:18">
      <c r="A196" s="3" t="str">
        <f>A195+1</f>
        <v>0</v>
      </c>
      <c r="B196" s="43"/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9" t="str">
        <f>AVERAGE(C196:N196)</f>
        <v>0</v>
      </c>
      <c r="P196" s="10" t="s">
        <v>97</v>
      </c>
      <c r="Q196" s="9" t="str">
        <f>MIN(C170:N199)</f>
        <v>0</v>
      </c>
    </row>
    <row r="197" spans="1:18">
      <c r="A197" s="3" t="str">
        <f>A196+1</f>
        <v>0</v>
      </c>
      <c r="B197" s="43"/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9" t="str">
        <f>AVERAGE(C197:N197)</f>
        <v>0</v>
      </c>
      <c r="P197" s="10" t="s">
        <v>109</v>
      </c>
      <c r="Q197" s="11" t="str">
        <f>(STDEVA(C170:N199))/SQRT(COUNTA(C170:N199))</f>
        <v>0</v>
      </c>
    </row>
    <row r="198" spans="1:18">
      <c r="A198" s="3" t="str">
        <f>A197+1</f>
        <v>0</v>
      </c>
      <c r="B198" s="43"/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9" t="str">
        <f>AVERAGE(C198:N198)</f>
        <v>0</v>
      </c>
      <c r="P198" s="10" t="s">
        <v>103</v>
      </c>
      <c r="Q198" s="9" t="str">
        <f>MAX(C170:N199)-MIN(C170:N199)</f>
        <v>0</v>
      </c>
    </row>
    <row r="199" spans="1:18">
      <c r="A199" s="3" t="str">
        <f>A198+1</f>
        <v>0</v>
      </c>
      <c r="B199" s="43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9" t="str">
        <f>AVERAGE(C199:N199)</f>
        <v>0</v>
      </c>
      <c r="P199" s="10" t="s">
        <v>105</v>
      </c>
      <c r="Q199" s="12" t="str">
        <f>Q198/2</f>
        <v>0</v>
      </c>
    </row>
    <row r="200" spans="1:18">
      <c r="B200" s="13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401575" right="0.787401575" top="0.984251969" bottom="0.984251969" header="0.492125985" footer="0.492125985"/>
  <pageSetup paperSize="9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44"/>
  <sheetViews>
    <sheetView tabSelected="0" workbookViewId="0" view="pageBreakPreview" showGridLines="false" showRowColHeaders="1">
      <selection activeCell="J12" sqref="J12"/>
    </sheetView>
  </sheetViews>
  <sheetFormatPr customHeight="true" defaultRowHeight="15" defaultColWidth="9.140625" outlineLevelRow="0" outlineLevelCol="0"/>
  <cols>
    <col min="1" max="1" width="13.140625" customWidth="true" style="47"/>
    <col min="2" max="2" width="11.5703125" customWidth="true" style="47"/>
    <col min="3" max="3" width="12.140625" customWidth="true" style="47"/>
    <col min="4" max="4" width="10.7109375" customWidth="true" style="47"/>
    <col min="5" max="5" width="13.7109375" customWidth="true" style="47"/>
    <col min="6" max="6" width="15.28515625" customWidth="true" style="47"/>
    <col min="7" max="7" width="13" customWidth="true" style="47"/>
    <col min="8" max="8" width="12.42578125" customWidth="true" style="47"/>
    <col min="9" max="9" width="13.42578125" customWidth="true" style="47"/>
    <col min="10" max="10" width="9.28515625" customWidth="true" style="47"/>
    <col min="11" max="11" width="10.7109375" customWidth="true" style="47"/>
    <col min="12" max="12" width="9.140625" style="47"/>
  </cols>
  <sheetData>
    <row r="1" spans="1:17" customHeight="1" ht="24">
      <c r="A1" s="46"/>
      <c r="B1" s="46"/>
      <c r="C1" s="46"/>
      <c r="D1" s="46"/>
      <c r="E1" s="46"/>
      <c r="F1" s="46"/>
      <c r="G1" s="46"/>
      <c r="H1" s="46"/>
      <c r="I1" s="46"/>
    </row>
    <row r="2" spans="1:17" customHeight="1" ht="17.1">
      <c r="A2" s="429"/>
      <c r="B2" s="370"/>
      <c r="C2" s="370"/>
      <c r="D2" s="370"/>
      <c r="E2" s="370"/>
      <c r="F2" s="370"/>
      <c r="G2" s="370"/>
      <c r="H2" s="370"/>
      <c r="I2" s="430"/>
      <c r="L2" s="426"/>
      <c r="M2" s="426"/>
      <c r="N2" s="426"/>
      <c r="O2" s="426"/>
      <c r="P2" s="426"/>
      <c r="Q2" s="426"/>
    </row>
    <row r="3" spans="1:17" customHeight="1" ht="15">
      <c r="A3" s="48"/>
      <c r="B3" s="48"/>
      <c r="C3" s="48"/>
      <c r="D3" s="48"/>
      <c r="E3" s="48"/>
      <c r="F3" s="48"/>
      <c r="G3" s="48"/>
      <c r="H3" s="49" t="s">
        <v>112</v>
      </c>
      <c r="I3" s="50"/>
      <c r="L3" s="426"/>
      <c r="M3" s="426"/>
      <c r="N3" s="426"/>
      <c r="O3" s="426"/>
      <c r="P3" s="426"/>
    </row>
    <row r="4" spans="1:17" customHeight="1" ht="24.75" s="55" customFormat="1">
      <c r="A4" s="51" t="s">
        <v>113</v>
      </c>
      <c r="B4" s="52"/>
      <c r="C4" s="52"/>
      <c r="D4" s="52"/>
      <c r="E4" s="53" t="s">
        <v>114</v>
      </c>
      <c r="F4" s="422" t="str">
        <f>CONCATENATE("CT-R ",Registro!C8)</f>
        <v>0</v>
      </c>
      <c r="G4" s="422"/>
      <c r="H4" s="54" t="str">
        <f>Registro!N7</f>
        <v>0</v>
      </c>
      <c r="I4" s="50"/>
    </row>
    <row r="5" spans="1:17" customHeight="1" ht="7.5" s="56" customFormat="1">
      <c r="A5" s="57"/>
      <c r="B5" s="58"/>
      <c r="C5" s="57"/>
      <c r="D5" s="58"/>
      <c r="E5" s="57"/>
      <c r="F5" s="57"/>
      <c r="G5" s="58"/>
      <c r="H5" s="58"/>
      <c r="I5" s="57"/>
      <c r="J5" s="58"/>
      <c r="K5" s="59"/>
    </row>
    <row r="6" spans="1:17" customHeight="1" ht="17.1">
      <c r="A6" s="427" t="s">
        <v>13</v>
      </c>
      <c r="B6" s="428"/>
      <c r="C6" s="428"/>
      <c r="D6" s="428"/>
      <c r="E6" s="428"/>
      <c r="F6" s="428"/>
      <c r="G6" s="428"/>
      <c r="H6" s="428"/>
      <c r="I6" s="428"/>
      <c r="J6" s="270"/>
    </row>
    <row r="7" spans="1:17" customHeight="1" ht="17.1">
      <c r="A7" s="61" t="str">
        <f>Registro!A11</f>
        <v>0</v>
      </c>
      <c r="B7" s="431" t="str">
        <f>Registro!B11</f>
        <v>0</v>
      </c>
      <c r="C7" s="432"/>
      <c r="D7" s="432"/>
      <c r="E7" s="432"/>
      <c r="F7" s="432"/>
      <c r="G7" s="262" t="str">
        <f>Registro!E11</f>
        <v>0</v>
      </c>
      <c r="H7" s="60" t="str">
        <f>Registro!F11</f>
        <v>0</v>
      </c>
      <c r="I7" s="60"/>
      <c r="J7" s="60"/>
    </row>
    <row r="8" spans="1:17" customHeight="1" ht="15">
      <c r="A8" s="424" t="s">
        <v>18</v>
      </c>
      <c r="B8" s="424"/>
      <c r="C8" s="435" t="str">
        <f>Registro!B12</f>
        <v>0</v>
      </c>
      <c r="D8" s="435"/>
      <c r="E8" s="338" t="s">
        <v>19</v>
      </c>
      <c r="F8" s="268" t="str">
        <f>Registro!F12</f>
        <v>0</v>
      </c>
      <c r="G8" s="423" t="s">
        <v>20</v>
      </c>
      <c r="H8" s="423"/>
      <c r="I8" s="265" t="str">
        <f>IF(Registro!I12="","",Registro!I12)</f>
        <v>0</v>
      </c>
      <c r="J8" s="270"/>
    </row>
    <row r="9" spans="1:17" customHeight="1" ht="13.5"/>
    <row r="10" spans="1:17" customHeight="1" ht="17.1">
      <c r="A10" s="433" t="s">
        <v>115</v>
      </c>
      <c r="B10" s="434"/>
      <c r="C10" s="434"/>
      <c r="D10" s="434"/>
      <c r="E10" s="434"/>
      <c r="F10" s="434"/>
      <c r="G10" s="434"/>
      <c r="H10" s="434"/>
      <c r="I10" s="434"/>
      <c r="J10" s="63"/>
    </row>
    <row r="11" spans="1:17" customHeight="1" ht="3.75">
      <c r="A11" s="263"/>
      <c r="B11" s="228"/>
      <c r="C11" s="264"/>
      <c r="D11" s="265"/>
      <c r="E11" s="266"/>
      <c r="F11" s="267"/>
      <c r="G11" s="268"/>
      <c r="H11" s="265"/>
      <c r="I11" s="265"/>
      <c r="J11" s="270"/>
    </row>
    <row r="12" spans="1:17" customHeight="1" ht="17.1">
      <c r="A12" s="283"/>
      <c r="B12" s="271"/>
      <c r="C12" s="271"/>
      <c r="D12" s="271"/>
      <c r="E12" s="283" t="s">
        <v>116</v>
      </c>
      <c r="F12" s="271"/>
      <c r="G12" s="271"/>
      <c r="I12" s="258" t="s">
        <v>117</v>
      </c>
      <c r="J12" s="257" t="str">
        <f>IF(Registro!L26&lt;&gt;"",Registro!L26,Registro!F26)</f>
        <v>0</v>
      </c>
    </row>
    <row r="13" spans="1:17" customHeight="1" ht="12">
      <c r="A13" s="252" t="s">
        <v>118</v>
      </c>
      <c r="B13" s="252" t="s">
        <v>119</v>
      </c>
      <c r="C13" s="252" t="s">
        <v>120</v>
      </c>
      <c r="D13" s="252" t="s">
        <v>121</v>
      </c>
      <c r="E13" s="252" t="s">
        <v>122</v>
      </c>
      <c r="F13" s="252" t="s">
        <v>123</v>
      </c>
      <c r="G13" s="66" t="s">
        <v>124</v>
      </c>
      <c r="H13" s="66" t="s">
        <v>105</v>
      </c>
      <c r="I13" s="66" t="s">
        <v>107</v>
      </c>
      <c r="J13" s="252" t="s">
        <v>125</v>
      </c>
      <c r="N13" s="252"/>
    </row>
    <row r="14" spans="1:17" customHeight="1" ht="17.1">
      <c r="A14" s="69" t="str">
        <f>Registro!C26</f>
        <v>0</v>
      </c>
      <c r="B14" s="69" t="str">
        <f>Cálculo!D34</f>
        <v>0</v>
      </c>
      <c r="C14" s="69" t="str">
        <f>Cálculo!C34</f>
        <v>0</v>
      </c>
      <c r="D14" s="69" t="str">
        <f>'Dados originais'!R29</f>
        <v>0</v>
      </c>
      <c r="E14" s="69" t="str">
        <f>Cálculo!D36</f>
        <v>0</v>
      </c>
      <c r="F14" s="250" t="str">
        <f>IF(A14&lt;&gt;0,Cálculo!D38,"- x -")</f>
        <v>0</v>
      </c>
      <c r="G14" s="251" t="str">
        <f>IF(A14&lt;&gt;0,Cálculo!D39,"- x -")</f>
        <v>0</v>
      </c>
      <c r="H14" s="339" t="str">
        <f>IF(A14&lt;&gt;0,Cálculo!D40,"- x -")</f>
        <v>0</v>
      </c>
      <c r="I14" s="339" t="str">
        <f>IF(A14&lt;&gt;0,Cálculo!D41,"- x -")</f>
        <v>0</v>
      </c>
      <c r="J14" s="70" t="str">
        <f>Incerteza!K24</f>
        <v>0</v>
      </c>
      <c r="K14" s="76" t="str">
        <f>IF(A14&lt;&gt;0,MIN(G14:G16),"")</f>
        <v>0</v>
      </c>
      <c r="L14" s="1" t="s">
        <v>126</v>
      </c>
      <c r="N14" s="249"/>
    </row>
    <row r="15" spans="1:17" customHeight="1" ht="17.1">
      <c r="A15" s="69" t="str">
        <f>Registro!C47</f>
        <v>0</v>
      </c>
      <c r="B15" s="69" t="str">
        <f>Cálculo!H34</f>
        <v>0</v>
      </c>
      <c r="C15" s="69" t="str">
        <f>Cálculo!G34</f>
        <v>0</v>
      </c>
      <c r="D15" s="69" t="str">
        <f>'Dados originais'!R63</f>
        <v>0</v>
      </c>
      <c r="E15" s="69" t="str">
        <f>Cálculo!H36</f>
        <v>0</v>
      </c>
      <c r="F15" s="250" t="str">
        <f>IF(A15&lt;&gt;0,Cálculo!H38,"- x -")</f>
        <v>0</v>
      </c>
      <c r="G15" s="251" t="str">
        <f>IF(A15&lt;&gt;0,Cálculo!H39,"- x -")</f>
        <v>0</v>
      </c>
      <c r="H15" s="339" t="str">
        <f>IF(A15&lt;&gt;0,Cálculo!H40,"- x -")</f>
        <v>0</v>
      </c>
      <c r="I15" s="339" t="str">
        <f>IF(A15&lt;&gt;0,Cálculo!H41,"- x -")</f>
        <v>0</v>
      </c>
      <c r="J15" s="70" t="str">
        <f>Incerteza!K46</f>
        <v>0</v>
      </c>
      <c r="K15" s="76" t="str">
        <f>IF(A14&lt;&gt;0,MAX(F14:F16),"")</f>
        <v>0</v>
      </c>
      <c r="L15" s="2" t="s">
        <v>127</v>
      </c>
      <c r="N15" s="249"/>
    </row>
    <row r="16" spans="1:17" customHeight="1" ht="17.1">
      <c r="A16" s="253" t="str">
        <f>Registro!C68</f>
        <v>0</v>
      </c>
      <c r="B16" s="253" t="str">
        <f>Cálculo!L34</f>
        <v>0</v>
      </c>
      <c r="C16" s="253" t="str">
        <f>Cálculo!K34</f>
        <v>0</v>
      </c>
      <c r="D16" s="253" t="str">
        <f>'Dados originais'!R97</f>
        <v>0</v>
      </c>
      <c r="E16" s="253" t="str">
        <f>Cálculo!L36</f>
        <v>0</v>
      </c>
      <c r="F16" s="255" t="str">
        <f>IF(A16&lt;&gt;0,Cálculo!L38,"- x -")</f>
        <v>0</v>
      </c>
      <c r="G16" s="256" t="str">
        <f>IF(A16&lt;&gt;0,Cálculo!L39,"- x -")</f>
        <v>0</v>
      </c>
      <c r="H16" s="340" t="str">
        <f>IF(A16&lt;&gt;0,Cálculo!L40,"- x -")</f>
        <v>0</v>
      </c>
      <c r="I16" s="340" t="str">
        <f>IF(A16&lt;&gt;0,Cálculo!L41,"- x -")</f>
        <v>0</v>
      </c>
      <c r="J16" s="341" t="str">
        <f>Incerteza!K68</f>
        <v>0</v>
      </c>
      <c r="N16" s="254"/>
    </row>
    <row r="17" spans="1:17" customHeight="1" ht="18">
      <c r="A17" s="259"/>
      <c r="B17" s="259"/>
      <c r="C17" s="259"/>
      <c r="D17" s="260"/>
      <c r="E17" s="261"/>
      <c r="F17" s="261"/>
      <c r="G17" s="259"/>
      <c r="H17" s="259"/>
      <c r="I17" s="259"/>
      <c r="J17" s="69"/>
      <c r="K17" s="71"/>
      <c r="L17" s="71"/>
    </row>
    <row r="18" spans="1:17" customHeight="1" ht="17.1">
      <c r="A18" s="420" t="s">
        <v>128</v>
      </c>
      <c r="B18" s="421"/>
      <c r="C18" s="421"/>
      <c r="D18" s="421"/>
      <c r="E18" s="421"/>
      <c r="F18" s="421"/>
      <c r="G18" s="421"/>
      <c r="H18" s="327"/>
      <c r="I18" s="258" t="s">
        <v>117</v>
      </c>
      <c r="J18" s="328" t="str">
        <f>IF(COUNT(Registro!H29),Registro!L26,"- x -")</f>
        <v>0</v>
      </c>
    </row>
    <row r="19" spans="1:17" customHeight="1" ht="24">
      <c r="A19" s="329" t="s">
        <v>118</v>
      </c>
      <c r="B19" s="252" t="s">
        <v>129</v>
      </c>
      <c r="C19" s="252" t="s">
        <v>120</v>
      </c>
      <c r="D19" s="252" t="s">
        <v>119</v>
      </c>
      <c r="E19" s="252" t="s">
        <v>122</v>
      </c>
      <c r="F19" s="252" t="s">
        <v>125</v>
      </c>
      <c r="G19" s="252" t="s">
        <v>95</v>
      </c>
      <c r="H19" s="66" t="s">
        <v>130</v>
      </c>
      <c r="I19" s="66" t="s">
        <v>105</v>
      </c>
      <c r="J19" s="330"/>
    </row>
    <row r="20" spans="1:17" customHeight="1" ht="17.1">
      <c r="A20" s="331" t="s">
        <v>131</v>
      </c>
      <c r="B20" s="68" t="s">
        <v>131</v>
      </c>
      <c r="C20" s="68" t="s">
        <v>131</v>
      </c>
      <c r="D20" s="68" t="s">
        <v>131</v>
      </c>
      <c r="E20" s="68" t="s">
        <v>131</v>
      </c>
      <c r="F20" s="68" t="s">
        <v>132</v>
      </c>
      <c r="G20" s="68" t="s">
        <v>131</v>
      </c>
      <c r="H20" s="68" t="s">
        <v>131</v>
      </c>
      <c r="I20" s="68" t="s">
        <v>131</v>
      </c>
      <c r="J20" s="332"/>
    </row>
    <row r="21" spans="1:17" customHeight="1" ht="16.5">
      <c r="A21" s="333" t="str">
        <f>IF(COUNT(Registro!H29),Registro!I26,"- x -")</f>
        <v>0</v>
      </c>
      <c r="B21" s="249" t="str">
        <f>IF(COUNT(Registro!H29),Cálculo!P34,"- x -")</f>
        <v>0</v>
      </c>
      <c r="C21" s="69" t="str">
        <f>IF(COUNT(Registro!$H$29),Cálculo!O34,"- x -")</f>
        <v>0</v>
      </c>
      <c r="D21" s="69" t="str">
        <f>IF(COUNT(Registro!$H$29),Cálculo!P34,"- x -")</f>
        <v>0</v>
      </c>
      <c r="E21" s="69" t="str">
        <f>IF(COUNT(Registro!$H$29),Cálculo!P36,"- x -")</f>
        <v>0</v>
      </c>
      <c r="F21" s="69" t="str">
        <f>IF(COUNT(Registro!H29),J14,"- x -")</f>
        <v>0</v>
      </c>
      <c r="G21" s="69" t="str">
        <f>IF(COUNT(Registro!H29),Cálculo!P38,"- x -")</f>
        <v>0</v>
      </c>
      <c r="H21" s="249" t="str">
        <f>IF(COUNT(Registro!H29),Cálculo!P39,"- x -")</f>
        <v>0</v>
      </c>
      <c r="I21" s="69" t="str">
        <f>IF(COUNT(Registro!H29),Cálculo!P40,"- x -")</f>
        <v>0</v>
      </c>
      <c r="J21" s="332"/>
    </row>
    <row r="22" spans="1:17" customHeight="1" ht="17.1">
      <c r="A22" s="333" t="str">
        <f>IF(COUNT(Registro!H50),Registro!I47,"- x -")</f>
        <v>0</v>
      </c>
      <c r="B22" s="249" t="str">
        <f>IF(COUNT(Registro!H50),Cálculo!T34,"- x -")</f>
        <v>0</v>
      </c>
      <c r="C22" s="69" t="str">
        <f>IF(COUNT(Registro!$H$50),Cálculo!S34,"- x -")</f>
        <v>0</v>
      </c>
      <c r="D22" s="69" t="str">
        <f>IF(COUNT(Registro!$H$50),Cálculo!T34,"- x -")</f>
        <v>0</v>
      </c>
      <c r="E22" s="69" t="str">
        <f>IF(COUNT(Registro!$H$50),Cálculo!T36,"- x -")</f>
        <v>0</v>
      </c>
      <c r="F22" s="69" t="str">
        <f>IF(COUNT(Registro!H50),J15,"- x -")</f>
        <v>0</v>
      </c>
      <c r="G22" s="69" t="str">
        <f>IF(COUNT(Registro!H50),Cálculo!T38,"- x -")</f>
        <v>0</v>
      </c>
      <c r="H22" s="249" t="str">
        <f>IF(COUNT(Registro!H50),Cálculo!T39,"- x -")</f>
        <v>0</v>
      </c>
      <c r="I22" s="69" t="str">
        <f>IF(COUNT(Registro!H50),Cálculo!T40,"- x -")</f>
        <v>0</v>
      </c>
      <c r="J22" s="334"/>
    </row>
    <row r="23" spans="1:17" customHeight="1" ht="17.1">
      <c r="A23" s="335" t="str">
        <f>IF(COUNT(Registro!H71),Registro!I68,"- x -")</f>
        <v>0</v>
      </c>
      <c r="B23" s="254" t="str">
        <f>IF(COUNT(Registro!H71),Cálculo!X34,"- x -")</f>
        <v>0</v>
      </c>
      <c r="C23" s="253" t="str">
        <f>IF(COUNT(Registro!$H$71),Cálculo!W34,"- x -")</f>
        <v>0</v>
      </c>
      <c r="D23" s="253" t="str">
        <f>IF(COUNT(Registro!$H$71),Cálculo!X34,"- x -")</f>
        <v>0</v>
      </c>
      <c r="E23" s="253" t="str">
        <f>IF(COUNT(Registro!$H$71),Cálculo!X36,"- x -")</f>
        <v>0</v>
      </c>
      <c r="F23" s="253" t="str">
        <f>IF(COUNT(Registro!H71),J16,"- x -")</f>
        <v>0</v>
      </c>
      <c r="G23" s="253" t="str">
        <f>IF(COUNT(Registro!H71),Cálculo!X38,"- x -")</f>
        <v>0</v>
      </c>
      <c r="H23" s="254" t="str">
        <f>IF(COUNT(Registro!H71),Cálculo!X39,"- x -")</f>
        <v>0</v>
      </c>
      <c r="I23" s="253" t="str">
        <f>IF(COUNT(Registro!H71),Cálculo!X40,"- x -")</f>
        <v>0</v>
      </c>
      <c r="J23" s="336"/>
    </row>
    <row r="24" spans="1:17" customHeight="1" ht="9.75">
      <c r="A24" s="69"/>
      <c r="B24" s="69"/>
      <c r="C24" s="69"/>
      <c r="D24" s="70"/>
      <c r="E24" s="71"/>
      <c r="F24" s="71"/>
      <c r="G24" s="70"/>
      <c r="H24" s="70"/>
      <c r="I24" s="70"/>
      <c r="J24" s="290"/>
    </row>
    <row r="25" spans="1:17" customHeight="1" ht="12">
      <c r="A25" s="59"/>
      <c r="B25" s="58"/>
      <c r="C25" s="65"/>
      <c r="D25" s="65"/>
      <c r="E25" s="59"/>
      <c r="F25" s="425"/>
      <c r="G25" s="425"/>
      <c r="H25" s="50"/>
      <c r="J25" s="74" t="str">
        <f>Registro!G5</f>
        <v>0</v>
      </c>
    </row>
    <row r="26" spans="1:17" customHeight="1" ht="17.1">
      <c r="A26" s="75"/>
      <c r="B26" s="75"/>
      <c r="C26" s="75"/>
      <c r="D26" s="75"/>
      <c r="E26" s="75"/>
      <c r="F26" s="75"/>
      <c r="G26" s="75"/>
      <c r="H26" s="75"/>
      <c r="I26" s="75"/>
      <c r="J26" s="75"/>
      <c r="K26" s="75"/>
    </row>
    <row r="27" spans="1:17" customHeight="1" ht="17.1" hidden="true">
      <c r="A27" s="416" t="s">
        <v>133</v>
      </c>
      <c r="B27" s="417"/>
      <c r="K27" s="75"/>
    </row>
    <row r="28" spans="1:17" customHeight="1" ht="17.1" hidden="true">
      <c r="A28" s="417" t="s">
        <v>134</v>
      </c>
      <c r="B28" s="417"/>
      <c r="C28" s="417"/>
      <c r="D28" s="417"/>
      <c r="E28" s="417"/>
      <c r="F28" s="417"/>
      <c r="G28" s="417"/>
      <c r="H28" s="417"/>
      <c r="I28" s="417"/>
      <c r="J28" s="417"/>
      <c r="K28" s="75"/>
    </row>
    <row r="29" spans="1:17" customHeight="1" ht="15" hidden="true">
      <c r="A29" s="416">
        <v>42262</v>
      </c>
      <c r="B29" s="417"/>
    </row>
    <row r="30" spans="1:17" customHeight="1" ht="15" hidden="true">
      <c r="A30" s="417" t="s">
        <v>135</v>
      </c>
      <c r="B30" s="417"/>
      <c r="C30" s="417"/>
      <c r="D30" s="417"/>
      <c r="E30" s="417"/>
      <c r="F30" s="417"/>
      <c r="G30" s="417"/>
      <c r="H30" s="417"/>
      <c r="I30" s="417"/>
      <c r="J30" s="417"/>
    </row>
    <row r="31" spans="1:17" customHeight="1" ht="15" hidden="true">
      <c r="A31" s="77">
        <v>41407</v>
      </c>
    </row>
    <row r="32" spans="1:17" customHeight="1" ht="15" hidden="true">
      <c r="A32" s="417" t="s">
        <v>136</v>
      </c>
      <c r="B32" s="417"/>
      <c r="C32" s="417"/>
      <c r="D32" s="417"/>
      <c r="E32" s="417"/>
      <c r="F32" s="417"/>
      <c r="G32" s="417"/>
      <c r="H32" s="417"/>
      <c r="I32" s="417"/>
    </row>
    <row r="35" spans="1:17" customHeight="1" ht="15">
      <c r="A35" s="418"/>
      <c r="B35" s="418"/>
      <c r="C35" s="418"/>
      <c r="D35" s="418"/>
      <c r="E35" s="418"/>
      <c r="F35" s="418"/>
      <c r="G35" s="418"/>
      <c r="H35" s="418"/>
      <c r="I35" s="418"/>
      <c r="J35" s="418"/>
    </row>
    <row r="36" spans="1:17" customHeight="1" ht="15">
      <c r="A36" s="418"/>
      <c r="B36" s="419"/>
      <c r="C36" s="419"/>
      <c r="D36" s="419"/>
      <c r="E36" s="419"/>
      <c r="F36" s="419"/>
      <c r="G36" s="419"/>
      <c r="H36" s="419"/>
      <c r="I36" s="419"/>
      <c r="J36" s="284"/>
    </row>
    <row r="37" spans="1:17" customHeight="1" ht="15">
      <c r="A37" s="418"/>
      <c r="B37" s="419"/>
      <c r="C37" s="419"/>
      <c r="D37" s="419"/>
      <c r="E37" s="419"/>
      <c r="F37" s="419"/>
      <c r="G37" s="419"/>
      <c r="H37" s="419"/>
      <c r="I37" s="419"/>
      <c r="J37" s="284"/>
    </row>
    <row r="38" spans="1:17" customHeight="1" ht="15">
      <c r="A38" s="418" t="s">
        <v>137</v>
      </c>
      <c r="B38" s="418"/>
      <c r="C38" s="418"/>
      <c r="D38" s="418"/>
      <c r="E38" s="418"/>
      <c r="F38" s="418"/>
      <c r="G38" s="418"/>
      <c r="H38" s="418"/>
      <c r="I38" s="418"/>
      <c r="J38" s="418"/>
    </row>
    <row r="39" spans="1:17" customHeight="1" ht="15">
      <c r="A39" s="418" t="s">
        <v>138</v>
      </c>
      <c r="B39" s="419"/>
      <c r="C39" s="419"/>
      <c r="D39" s="419"/>
      <c r="E39" s="419"/>
      <c r="F39" s="419"/>
      <c r="G39" s="419"/>
      <c r="H39" s="419"/>
      <c r="I39" s="419"/>
      <c r="J39" s="284"/>
    </row>
    <row r="40" spans="1:17" customHeight="1" ht="15">
      <c r="A40" s="418" t="s">
        <v>139</v>
      </c>
      <c r="B40" s="419"/>
      <c r="C40" s="419"/>
      <c r="D40" s="419"/>
      <c r="E40" s="419"/>
      <c r="F40" s="419"/>
      <c r="G40" s="419"/>
      <c r="H40" s="419"/>
      <c r="I40" s="419"/>
      <c r="J40" s="284"/>
    </row>
    <row r="41" spans="1:17" customHeight="1" ht="15">
      <c r="A41" s="418" t="s">
        <v>140</v>
      </c>
      <c r="B41" s="418"/>
      <c r="C41" s="418"/>
      <c r="D41" s="418"/>
      <c r="E41" s="418"/>
      <c r="F41" s="418"/>
      <c r="G41" s="418"/>
      <c r="H41" s="418"/>
      <c r="I41" s="418"/>
      <c r="J41" s="418"/>
    </row>
    <row r="42" spans="1:17" customHeight="1" ht="15">
      <c r="A42" s="418" t="s">
        <v>141</v>
      </c>
      <c r="B42" s="419"/>
      <c r="C42" s="419"/>
      <c r="D42" s="419"/>
      <c r="E42" s="419"/>
      <c r="F42" s="419"/>
      <c r="G42" s="419"/>
      <c r="H42" s="419"/>
      <c r="I42" s="419"/>
      <c r="J42" s="284"/>
    </row>
    <row r="43" spans="1:17" customHeight="1" ht="15">
      <c r="A43" s="418" t="s">
        <v>142</v>
      </c>
      <c r="B43" s="419"/>
      <c r="C43" s="419"/>
      <c r="D43" s="419"/>
      <c r="E43" s="419"/>
      <c r="F43" s="419"/>
      <c r="G43" s="419"/>
      <c r="H43" s="419"/>
      <c r="I43" s="419"/>
      <c r="J43" s="284"/>
    </row>
    <row r="44" spans="1:17" customHeight="1" ht="15">
      <c r="A44" s="418" t="s">
        <v>143</v>
      </c>
      <c r="B44" s="418"/>
      <c r="C44" s="418"/>
      <c r="D44" s="418"/>
      <c r="E44" s="418"/>
      <c r="F44" s="418"/>
      <c r="G44" s="418"/>
      <c r="H44" s="418"/>
      <c r="I44" s="418"/>
      <c r="J44" s="41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2:Q2"/>
    <mergeCell ref="A6:I6"/>
    <mergeCell ref="A2:I2"/>
    <mergeCell ref="B7:F7"/>
    <mergeCell ref="A10:I10"/>
    <mergeCell ref="C8:D8"/>
    <mergeCell ref="L3:P3"/>
    <mergeCell ref="A18:G18"/>
    <mergeCell ref="F4:G4"/>
    <mergeCell ref="G8:H8"/>
    <mergeCell ref="A8:B8"/>
    <mergeCell ref="F25:G25"/>
    <mergeCell ref="A29:B29"/>
    <mergeCell ref="A30:J30"/>
    <mergeCell ref="A44:J44"/>
    <mergeCell ref="A35:J35"/>
    <mergeCell ref="A27:B27"/>
    <mergeCell ref="A28:J28"/>
    <mergeCell ref="A32:I32"/>
    <mergeCell ref="A43:I43"/>
    <mergeCell ref="A42:I42"/>
    <mergeCell ref="A36:I36"/>
    <mergeCell ref="A39:I39"/>
    <mergeCell ref="A37:I37"/>
    <mergeCell ref="A38:J38"/>
    <mergeCell ref="A41:J41"/>
    <mergeCell ref="A40:I40"/>
  </mergeCells>
  <printOptions gridLines="false" gridLinesSet="true" horizontalCentered="true"/>
  <pageMargins left="0.3543307086614174" right="0.1968503937007874" top="0.7874015748031497" bottom="0.5118110236220472" header="0.2362204724409449" footer="0.4724409448818898"/>
  <pageSetup paperSize="9" orientation="portrait" scale="71" fitToHeight="2" fitToWidth="1"/>
  <headerFooter differentOddEven="false" differentFirst="false" scaleWithDoc="true" alignWithMargins="false">
    <oddHeader/>
    <oddFooter>&amp;RPágina &amp;P de &amp;N</oddFooter>
    <evenHeader/>
    <evenFooter/>
    <firstHeader/>
    <first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5"/>
  <sheetViews>
    <sheetView tabSelected="0" workbookViewId="0" zoomScale="70" view="pageBreakPreview" showGridLines="false" showRowColHeaders="1">
      <selection activeCell="H41" sqref="H41"/>
    </sheetView>
  </sheetViews>
  <sheetFormatPr defaultRowHeight="14.4" defaultColWidth="9.140625" outlineLevelRow="0" outlineLevelCol="0"/>
  <cols>
    <col min="1" max="1" width="4.85546875" customWidth="true" style="21"/>
    <col min="2" max="2" width="14.85546875" customWidth="true" style="21"/>
    <col min="3" max="3" width="9.28515625" customWidth="true" style="20"/>
    <col min="4" max="4" width="17.7109375" customWidth="true" style="20"/>
    <col min="5" max="5" width="5.7109375" customWidth="true" style="21"/>
    <col min="6" max="6" width="14.85546875" customWidth="true" style="21"/>
    <col min="7" max="7" width="8.7109375" customWidth="true" style="21"/>
    <col min="8" max="8" width="17.7109375" customWidth="true" style="21"/>
    <col min="9" max="9" width="5.7109375" customWidth="true" style="21"/>
    <col min="10" max="10" width="14.85546875" customWidth="true" style="21"/>
    <col min="11" max="11" width="8.7109375" customWidth="true" style="21"/>
    <col min="12" max="12" width="17.7109375" customWidth="true" style="21"/>
    <col min="13" max="13" width="5.7109375" customWidth="true" style="22"/>
    <col min="14" max="14" width="14.85546875" customWidth="true" style="21"/>
    <col min="15" max="15" width="9.28515625" customWidth="true" style="21"/>
    <col min="16" max="16" width="17.7109375" customWidth="true" style="21"/>
    <col min="17" max="17" width="9.140625" style="21"/>
    <col min="18" max="18" width="14.85546875" customWidth="true" style="21"/>
    <col min="19" max="19" width="9.28515625" customWidth="true" style="21"/>
    <col min="20" max="20" width="17.7109375" customWidth="true" style="21"/>
    <col min="21" max="21" width="9.140625" style="21"/>
    <col min="22" max="22" width="14.85546875" customWidth="true" style="21"/>
    <col min="23" max="23" width="9.28515625" customWidth="true" style="21"/>
    <col min="24" max="24" width="17.7109375" customWidth="true" style="21"/>
    <col min="25" max="25" width="9.140625" style="21"/>
  </cols>
  <sheetData>
    <row r="1" spans="1:25">
      <c r="B1" s="19" t="s">
        <v>144</v>
      </c>
      <c r="N1" s="19" t="s">
        <v>145</v>
      </c>
    </row>
    <row r="2" spans="1:25">
      <c r="B2" s="21" t="s">
        <v>146</v>
      </c>
      <c r="F2" s="21" t="s">
        <v>147</v>
      </c>
      <c r="J2" s="21" t="s">
        <v>148</v>
      </c>
      <c r="N2" s="21" t="s">
        <v>149</v>
      </c>
      <c r="O2" s="20"/>
      <c r="P2" s="20"/>
      <c r="R2" s="21" t="s">
        <v>150</v>
      </c>
      <c r="V2" s="21" t="s">
        <v>151</v>
      </c>
    </row>
    <row r="3" spans="1:25">
      <c r="B3" s="23"/>
      <c r="C3" s="24" t="s">
        <v>152</v>
      </c>
      <c r="D3" s="24" t="s">
        <v>153</v>
      </c>
      <c r="F3" s="23"/>
      <c r="G3" s="24" t="s">
        <v>152</v>
      </c>
      <c r="H3" s="24" t="s">
        <v>153</v>
      </c>
      <c r="J3" s="23"/>
      <c r="K3" s="24" t="s">
        <v>152</v>
      </c>
      <c r="L3" s="24" t="s">
        <v>153</v>
      </c>
      <c r="N3" s="23"/>
      <c r="O3" s="24" t="s">
        <v>152</v>
      </c>
      <c r="P3" s="25" t="s">
        <v>153</v>
      </c>
      <c r="R3" s="23"/>
      <c r="S3" s="24" t="s">
        <v>152</v>
      </c>
      <c r="T3" s="25" t="s">
        <v>153</v>
      </c>
      <c r="V3" s="23"/>
      <c r="W3" s="24" t="s">
        <v>152</v>
      </c>
      <c r="X3" s="25" t="s">
        <v>153</v>
      </c>
    </row>
    <row r="4" spans="1:25">
      <c r="B4" s="26" t="str">
        <f>Registro!A29</f>
        <v>0</v>
      </c>
      <c r="C4" s="27" t="str">
        <f>Registro!B29</f>
        <v>0</v>
      </c>
      <c r="D4" s="28" t="str">
        <f>IF(Registro!C29&lt;&gt;"",Registro!C29,"")</f>
        <v>0</v>
      </c>
      <c r="F4" s="26" t="str">
        <f>Registro!A50</f>
        <v>0</v>
      </c>
      <c r="G4" s="28" t="str">
        <f>Registro!B50</f>
        <v>0</v>
      </c>
      <c r="H4" s="28" t="str">
        <f>Registro!C50</f>
        <v>0</v>
      </c>
      <c r="J4" s="26" t="str">
        <f>Registro!A71</f>
        <v>0</v>
      </c>
      <c r="K4" s="28" t="str">
        <f>Registro!B71</f>
        <v>0</v>
      </c>
      <c r="L4" s="28" t="str">
        <f>Registro!C71</f>
        <v>0</v>
      </c>
      <c r="N4" s="26" t="str">
        <f>Registro!G29</f>
        <v>0</v>
      </c>
      <c r="O4" s="28" t="str">
        <f>Registro!H29</f>
        <v>0</v>
      </c>
      <c r="P4" s="28" t="str">
        <f>Registro!I29</f>
        <v>0</v>
      </c>
      <c r="R4" s="26" t="str">
        <f>Registro!G50</f>
        <v>0</v>
      </c>
      <c r="S4" s="28" t="str">
        <f>Registro!H50</f>
        <v>0</v>
      </c>
      <c r="T4" s="28" t="str">
        <f>Registro!I50</f>
        <v>0</v>
      </c>
      <c r="V4" s="26" t="str">
        <f>Registro!G71</f>
        <v>0</v>
      </c>
      <c r="W4" s="28" t="str">
        <f>Registro!H71</f>
        <v>0</v>
      </c>
      <c r="X4" s="28" t="str">
        <f>Registro!I71</f>
        <v>0</v>
      </c>
    </row>
    <row r="5" spans="1:25">
      <c r="B5" s="26" t="str">
        <f>Registro!A30</f>
        <v>0</v>
      </c>
      <c r="C5" s="27" t="str">
        <f>IF(Registro!B30="","",Registro!B30)</f>
        <v>0</v>
      </c>
      <c r="D5" s="28" t="str">
        <f>IF(Registro!C30&lt;&gt;"",Registro!C30,"")</f>
        <v>0</v>
      </c>
      <c r="F5" s="26" t="str">
        <f>Registro!A51</f>
        <v>0</v>
      </c>
      <c r="G5" s="27" t="str">
        <f>IF(Registro!B51="","",Registro!B51)</f>
        <v>0</v>
      </c>
      <c r="H5" s="27" t="str">
        <f>IF(Registro!C51="","",Registro!C51)</f>
        <v>0</v>
      </c>
      <c r="J5" s="26" t="str">
        <f>Registro!A72</f>
        <v>0</v>
      </c>
      <c r="K5" s="27" t="str">
        <f>IF(Registro!B72="","",Registro!B72)</f>
        <v>0</v>
      </c>
      <c r="L5" s="27" t="str">
        <f>IF(Registro!C72="","",Registro!C72)</f>
        <v>0</v>
      </c>
      <c r="N5" s="26" t="str">
        <f>Registro!G30</f>
        <v>0</v>
      </c>
      <c r="O5" s="27" t="str">
        <f>IF(Registro!H30="","",Registro!H30)</f>
        <v>0</v>
      </c>
      <c r="P5" s="27" t="str">
        <f>IF(Registro!I30="","",Registro!I30)</f>
        <v>0</v>
      </c>
      <c r="R5" s="26" t="str">
        <f>Registro!G51</f>
        <v>0</v>
      </c>
      <c r="S5" s="27" t="str">
        <f>IF(Registro!H51="","",Registro!H51)</f>
        <v>0</v>
      </c>
      <c r="T5" s="27" t="str">
        <f>IF(Registro!I51="","",Registro!I51)</f>
        <v>0</v>
      </c>
      <c r="V5" s="26" t="str">
        <f>Registro!G72</f>
        <v>0</v>
      </c>
      <c r="W5" s="27" t="str">
        <f>IF(Registro!H72="","",Registro!H72)</f>
        <v>0</v>
      </c>
      <c r="X5" s="27" t="str">
        <f>IF(Registro!I72="","",Registro!I72)</f>
        <v>0</v>
      </c>
    </row>
    <row r="6" spans="1:25">
      <c r="B6" s="26" t="str">
        <f>Registro!A31</f>
        <v>0</v>
      </c>
      <c r="C6" s="27" t="str">
        <f>IF(Registro!B31="","",Registro!B31)</f>
        <v>0</v>
      </c>
      <c r="D6" s="28" t="str">
        <f>IF(Registro!C31&lt;&gt;"",Registro!C31,"")</f>
        <v>0</v>
      </c>
      <c r="F6" s="26" t="str">
        <f>Registro!A52</f>
        <v>0</v>
      </c>
      <c r="G6" s="27" t="str">
        <f>IF(Registro!B52="","",Registro!B52)</f>
        <v>0</v>
      </c>
      <c r="H6" s="27" t="str">
        <f>IF(Registro!C52="","",Registro!C52)</f>
        <v>0</v>
      </c>
      <c r="J6" s="26" t="str">
        <f>Registro!A73</f>
        <v>0</v>
      </c>
      <c r="K6" s="27" t="str">
        <f>IF(Registro!B73="","",Registro!B73)</f>
        <v>0</v>
      </c>
      <c r="L6" s="27" t="str">
        <f>IF(Registro!C73="","",Registro!C73)</f>
        <v>0</v>
      </c>
      <c r="N6" s="26" t="str">
        <f>Registro!G31</f>
        <v>0</v>
      </c>
      <c r="O6" s="27" t="str">
        <f>IF(Registro!H31="","",Registro!H31)</f>
        <v>0</v>
      </c>
      <c r="P6" s="27" t="str">
        <f>IF(Registro!I31="","",Registro!I31)</f>
        <v>0</v>
      </c>
      <c r="R6" s="26" t="str">
        <f>Registro!G52</f>
        <v>0</v>
      </c>
      <c r="S6" s="27" t="str">
        <f>IF(Registro!H52="","",Registro!H52)</f>
        <v>0</v>
      </c>
      <c r="T6" s="27" t="str">
        <f>IF(Registro!I52="","",Registro!I52)</f>
        <v>0</v>
      </c>
      <c r="V6" s="26" t="str">
        <f>Registro!G73</f>
        <v>0</v>
      </c>
      <c r="W6" s="27" t="str">
        <f>IF(Registro!H73="","",Registro!H73)</f>
        <v>0</v>
      </c>
      <c r="X6" s="27" t="str">
        <f>IF(Registro!I73="","",Registro!I73)</f>
        <v>0</v>
      </c>
    </row>
    <row r="7" spans="1:25">
      <c r="B7" s="26" t="str">
        <f>Registro!A32</f>
        <v>0</v>
      </c>
      <c r="C7" s="27" t="str">
        <f>IF(Registro!B32="","",Registro!B32)</f>
        <v>0</v>
      </c>
      <c r="D7" s="28" t="str">
        <f>IF(Registro!C32&lt;&gt;"",Registro!C32,"")</f>
        <v>0</v>
      </c>
      <c r="F7" s="26" t="str">
        <f>Registro!A53</f>
        <v>0</v>
      </c>
      <c r="G7" s="27" t="str">
        <f>IF(Registro!B53="","",Registro!B53)</f>
        <v>0</v>
      </c>
      <c r="H7" s="27" t="str">
        <f>IF(Registro!C53="","",Registro!C53)</f>
        <v>0</v>
      </c>
      <c r="J7" s="26" t="str">
        <f>Registro!A74</f>
        <v>0</v>
      </c>
      <c r="K7" s="27" t="str">
        <f>IF(Registro!B74="","",Registro!B74)</f>
        <v>0</v>
      </c>
      <c r="L7" s="27" t="str">
        <f>IF(Registro!C74="","",Registro!C74)</f>
        <v>0</v>
      </c>
      <c r="N7" s="26" t="str">
        <f>Registro!G32</f>
        <v>0</v>
      </c>
      <c r="O7" s="27" t="str">
        <f>IF(Registro!H32="","",Registro!H32)</f>
        <v>0</v>
      </c>
      <c r="P7" s="27" t="str">
        <f>IF(Registro!I32="","",Registro!I32)</f>
        <v>0</v>
      </c>
      <c r="R7" s="26" t="str">
        <f>Registro!G53</f>
        <v>0</v>
      </c>
      <c r="S7" s="27" t="str">
        <f>IF(Registro!H53="","",Registro!H53)</f>
        <v>0</v>
      </c>
      <c r="T7" s="27" t="str">
        <f>IF(Registro!I53="","",Registro!I53)</f>
        <v>0</v>
      </c>
      <c r="V7" s="26" t="str">
        <f>Registro!G74</f>
        <v>0</v>
      </c>
      <c r="W7" s="27" t="str">
        <f>IF(Registro!H74="","",Registro!H74)</f>
        <v>0</v>
      </c>
      <c r="X7" s="27" t="str">
        <f>IF(Registro!I74="","",Registro!I74)</f>
        <v>0</v>
      </c>
    </row>
    <row r="8" spans="1:25">
      <c r="B8" s="26" t="str">
        <f>Registro!A33</f>
        <v>0</v>
      </c>
      <c r="C8" s="27" t="str">
        <f>IF(Registro!B33="","",Registro!B33)</f>
        <v>0</v>
      </c>
      <c r="D8" s="28" t="str">
        <f>IF(Registro!C33&lt;&gt;"",Registro!C33,"")</f>
        <v>0</v>
      </c>
      <c r="F8" s="26" t="str">
        <f>Registro!A54</f>
        <v>0</v>
      </c>
      <c r="G8" s="27" t="str">
        <f>IF(Registro!B54="","",Registro!B54)</f>
        <v>0</v>
      </c>
      <c r="H8" s="27" t="str">
        <f>IF(Registro!C54="","",Registro!C54)</f>
        <v>0</v>
      </c>
      <c r="J8" s="26" t="str">
        <f>Registro!A75</f>
        <v>0</v>
      </c>
      <c r="K8" s="27" t="str">
        <f>IF(Registro!B75="","",Registro!B75)</f>
        <v>0</v>
      </c>
      <c r="L8" s="27" t="str">
        <f>IF(Registro!C75="","",Registro!C75)</f>
        <v>0</v>
      </c>
      <c r="N8" s="26" t="str">
        <f>Registro!G33</f>
        <v>0</v>
      </c>
      <c r="O8" s="27" t="str">
        <f>IF(Registro!H33="","",Registro!H33)</f>
        <v>0</v>
      </c>
      <c r="P8" s="27" t="str">
        <f>IF(Registro!I33="","",Registro!I33)</f>
        <v>0</v>
      </c>
      <c r="R8" s="26" t="str">
        <f>Registro!G54</f>
        <v>0</v>
      </c>
      <c r="S8" s="27" t="str">
        <f>IF(Registro!H54="","",Registro!H54)</f>
        <v>0</v>
      </c>
      <c r="T8" s="27" t="str">
        <f>IF(Registro!I54="","",Registro!I54)</f>
        <v>0</v>
      </c>
      <c r="V8" s="26" t="str">
        <f>Registro!G75</f>
        <v>0</v>
      </c>
      <c r="W8" s="27" t="str">
        <f>IF(Registro!H75="","",Registro!H75)</f>
        <v>0</v>
      </c>
      <c r="X8" s="27" t="str">
        <f>IF(Registro!I75="","",Registro!I75)</f>
        <v>0</v>
      </c>
    </row>
    <row r="9" spans="1:25">
      <c r="B9" s="26" t="str">
        <f>Registro!A34</f>
        <v>0</v>
      </c>
      <c r="C9" s="27" t="str">
        <f>IF(Registro!B34="","",Registro!B34)</f>
        <v>0</v>
      </c>
      <c r="D9" s="28" t="str">
        <f>IF(Registro!C34&lt;&gt;"",Registro!C34,"")</f>
        <v>0</v>
      </c>
      <c r="F9" s="26" t="str">
        <f>Registro!A55</f>
        <v>0</v>
      </c>
      <c r="G9" s="27" t="str">
        <f>IF(Registro!B55="","",Registro!B55)</f>
        <v>0</v>
      </c>
      <c r="H9" s="27" t="str">
        <f>IF(Registro!C55="","",Registro!C55)</f>
        <v>0</v>
      </c>
      <c r="J9" s="26" t="str">
        <f>Registro!A76</f>
        <v>0</v>
      </c>
      <c r="K9" s="27" t="str">
        <f>IF(Registro!B76="","",Registro!B76)</f>
        <v>0</v>
      </c>
      <c r="L9" s="27" t="str">
        <f>IF(Registro!C76="","",Registro!C76)</f>
        <v>0</v>
      </c>
      <c r="N9" s="26" t="str">
        <f>Registro!G34</f>
        <v>0</v>
      </c>
      <c r="O9" s="27" t="str">
        <f>IF(Registro!H34="","",Registro!H34)</f>
        <v>0</v>
      </c>
      <c r="P9" s="27" t="str">
        <f>IF(Registro!I34="","",Registro!I34)</f>
        <v>0</v>
      </c>
      <c r="R9" s="26" t="str">
        <f>Registro!G55</f>
        <v>0</v>
      </c>
      <c r="S9" s="27" t="str">
        <f>IF(Registro!H55="","",Registro!H55)</f>
        <v>0</v>
      </c>
      <c r="T9" s="27" t="str">
        <f>IF(Registro!I55="","",Registro!I55)</f>
        <v>0</v>
      </c>
      <c r="V9" s="26" t="str">
        <f>Registro!G76</f>
        <v>0</v>
      </c>
      <c r="W9" s="27" t="str">
        <f>IF(Registro!H76="","",Registro!H76)</f>
        <v>0</v>
      </c>
      <c r="X9" s="27" t="str">
        <f>IF(Registro!I76="","",Registro!I76)</f>
        <v>0</v>
      </c>
    </row>
    <row r="10" spans="1:25">
      <c r="B10" s="26" t="str">
        <f>Registro!A35</f>
        <v>0</v>
      </c>
      <c r="C10" s="27" t="str">
        <f>IF(Registro!B35="","",Registro!B35)</f>
        <v>0</v>
      </c>
      <c r="D10" s="28" t="str">
        <f>IF(Registro!C35&lt;&gt;"",Registro!C35,"")</f>
        <v>0</v>
      </c>
      <c r="F10" s="26" t="str">
        <f>Registro!A56</f>
        <v>0</v>
      </c>
      <c r="G10" s="27" t="str">
        <f>IF(Registro!B56="","",Registro!B56)</f>
        <v>0</v>
      </c>
      <c r="H10" s="27" t="str">
        <f>IF(Registro!C56="","",Registro!C56)</f>
        <v>0</v>
      </c>
      <c r="J10" s="26" t="str">
        <f>Registro!A77</f>
        <v>0</v>
      </c>
      <c r="K10" s="27" t="str">
        <f>IF(Registro!B77="","",Registro!B77)</f>
        <v>0</v>
      </c>
      <c r="L10" s="27" t="str">
        <f>IF(Registro!C77="","",Registro!C77)</f>
        <v>0</v>
      </c>
      <c r="N10" s="26" t="str">
        <f>Registro!G35</f>
        <v>0</v>
      </c>
      <c r="O10" s="27" t="str">
        <f>IF(Registro!H35="","",Registro!H35)</f>
        <v>0</v>
      </c>
      <c r="P10" s="27" t="str">
        <f>IF(Registro!I35="","",Registro!I35)</f>
        <v>0</v>
      </c>
      <c r="R10" s="26" t="str">
        <f>Registro!G56</f>
        <v>0</v>
      </c>
      <c r="S10" s="27" t="str">
        <f>IF(Registro!H56="","",Registro!H56)</f>
        <v>0</v>
      </c>
      <c r="T10" s="27" t="str">
        <f>IF(Registro!I56="","",Registro!I56)</f>
        <v>0</v>
      </c>
      <c r="V10" s="26" t="str">
        <f>Registro!G77</f>
        <v>0</v>
      </c>
      <c r="W10" s="27" t="str">
        <f>IF(Registro!H77="","",Registro!H77)</f>
        <v>0</v>
      </c>
      <c r="X10" s="27" t="str">
        <f>IF(Registro!I77="","",Registro!I77)</f>
        <v>0</v>
      </c>
    </row>
    <row r="11" spans="1:25">
      <c r="B11" s="26" t="str">
        <f>Registro!A36</f>
        <v>0</v>
      </c>
      <c r="C11" s="27" t="str">
        <f>IF(Registro!B36="","",Registro!B36)</f>
        <v>0</v>
      </c>
      <c r="D11" s="28" t="str">
        <f>IF(Registro!C36&lt;&gt;"",Registro!C36,"")</f>
        <v>0</v>
      </c>
      <c r="F11" s="26" t="str">
        <f>Registro!A57</f>
        <v>0</v>
      </c>
      <c r="G11" s="27" t="str">
        <f>IF(Registro!B57="","",Registro!B57)</f>
        <v>0</v>
      </c>
      <c r="H11" s="27" t="str">
        <f>IF(Registro!C57="","",Registro!C57)</f>
        <v>0</v>
      </c>
      <c r="J11" s="26" t="str">
        <f>Registro!A78</f>
        <v>0</v>
      </c>
      <c r="K11" s="27" t="str">
        <f>IF(Registro!B78="","",Registro!B78)</f>
        <v>0</v>
      </c>
      <c r="L11" s="27" t="str">
        <f>IF(Registro!C78="","",Registro!C78)</f>
        <v>0</v>
      </c>
      <c r="N11" s="26" t="str">
        <f>Registro!G36</f>
        <v>0</v>
      </c>
      <c r="O11" s="27" t="str">
        <f>IF(Registro!H36="","",Registro!H36)</f>
        <v>0</v>
      </c>
      <c r="P11" s="27" t="str">
        <f>IF(Registro!I36="","",Registro!I36)</f>
        <v>0</v>
      </c>
      <c r="R11" s="26" t="str">
        <f>Registro!G57</f>
        <v>0</v>
      </c>
      <c r="S11" s="27" t="str">
        <f>IF(Registro!H57="","",Registro!H57)</f>
        <v>0</v>
      </c>
      <c r="T11" s="27" t="str">
        <f>IF(Registro!I57="","",Registro!I57)</f>
        <v>0</v>
      </c>
      <c r="V11" s="26" t="str">
        <f>Registro!G78</f>
        <v>0</v>
      </c>
      <c r="W11" s="27" t="str">
        <f>IF(Registro!H78="","",Registro!H78)</f>
        <v>0</v>
      </c>
      <c r="X11" s="27" t="str">
        <f>IF(Registro!I78="","",Registro!I78)</f>
        <v>0</v>
      </c>
    </row>
    <row r="12" spans="1:25">
      <c r="B12" s="26" t="str">
        <f>Registro!A37</f>
        <v>0</v>
      </c>
      <c r="C12" s="27" t="str">
        <f>IF(Registro!B37="","",Registro!B37)</f>
        <v>0</v>
      </c>
      <c r="D12" s="28" t="str">
        <f>IF(Registro!C37&lt;&gt;"",Registro!C37,"")</f>
        <v>0</v>
      </c>
      <c r="F12" s="26" t="str">
        <f>Registro!A58</f>
        <v>0</v>
      </c>
      <c r="G12" s="27" t="str">
        <f>IF(Registro!B58="","",Registro!B58)</f>
        <v>0</v>
      </c>
      <c r="H12" s="27" t="str">
        <f>IF(Registro!C58="","",Registro!C58)</f>
        <v>0</v>
      </c>
      <c r="J12" s="26" t="str">
        <f>Registro!A79</f>
        <v>0</v>
      </c>
      <c r="K12" s="27" t="str">
        <f>IF(Registro!B79="","",Registro!B79)</f>
        <v>0</v>
      </c>
      <c r="L12" s="27" t="str">
        <f>IF(Registro!C79="","",Registro!C79)</f>
        <v>0</v>
      </c>
      <c r="N12" s="26" t="str">
        <f>Registro!G37</f>
        <v>0</v>
      </c>
      <c r="O12" s="27" t="str">
        <f>IF(Registro!H37="","",Registro!H37)</f>
        <v>0</v>
      </c>
      <c r="P12" s="27" t="str">
        <f>IF(Registro!I37="","",Registro!I37)</f>
        <v>0</v>
      </c>
      <c r="R12" s="26" t="str">
        <f>Registro!G58</f>
        <v>0</v>
      </c>
      <c r="S12" s="27" t="str">
        <f>IF(Registro!H58="","",Registro!H58)</f>
        <v>0</v>
      </c>
      <c r="T12" s="27" t="str">
        <f>IF(Registro!I58="","",Registro!I58)</f>
        <v>0</v>
      </c>
      <c r="V12" s="26" t="str">
        <f>Registro!G79</f>
        <v>0</v>
      </c>
      <c r="W12" s="27" t="str">
        <f>IF(Registro!H79="","",Registro!H79)</f>
        <v>0</v>
      </c>
      <c r="X12" s="27" t="str">
        <f>IF(Registro!I79="","",Registro!I79)</f>
        <v>0</v>
      </c>
    </row>
    <row r="13" spans="1:25">
      <c r="B13" s="26" t="str">
        <f>Registro!A38</f>
        <v>0</v>
      </c>
      <c r="C13" s="27" t="str">
        <f>IF(Registro!B38="","",Registro!B38)</f>
        <v>0</v>
      </c>
      <c r="D13" s="28" t="str">
        <f>IF(Registro!C38&lt;&gt;"",Registro!C38,"")</f>
        <v>0</v>
      </c>
      <c r="F13" s="26" t="str">
        <f>Registro!A59</f>
        <v>0</v>
      </c>
      <c r="G13" s="27" t="str">
        <f>IF(Registro!B59="","",Registro!B59)</f>
        <v>0</v>
      </c>
      <c r="H13" s="27" t="str">
        <f>IF(Registro!C59="","",Registro!C59)</f>
        <v>0</v>
      </c>
      <c r="J13" s="26" t="str">
        <f>Registro!A80</f>
        <v>0</v>
      </c>
      <c r="K13" s="27" t="str">
        <f>IF(Registro!B80="","",Registro!B80)</f>
        <v>0</v>
      </c>
      <c r="L13" s="27" t="str">
        <f>IF(Registro!C80="","",Registro!C80)</f>
        <v>0</v>
      </c>
      <c r="N13" s="26" t="str">
        <f>Registro!G38</f>
        <v>0</v>
      </c>
      <c r="O13" s="27" t="str">
        <f>IF(Registro!H38="","",Registro!H38)</f>
        <v>0</v>
      </c>
      <c r="P13" s="27" t="str">
        <f>IF(Registro!I38="","",Registro!I38)</f>
        <v>0</v>
      </c>
      <c r="R13" s="26" t="str">
        <f>Registro!G59</f>
        <v>0</v>
      </c>
      <c r="S13" s="27" t="str">
        <f>IF(Registro!H59="","",Registro!H59)</f>
        <v>0</v>
      </c>
      <c r="T13" s="27" t="str">
        <f>IF(Registro!I59="","",Registro!I59)</f>
        <v>0</v>
      </c>
      <c r="V13" s="26" t="str">
        <f>Registro!G80</f>
        <v>0</v>
      </c>
      <c r="W13" s="27" t="str">
        <f>IF(Registro!H80="","",Registro!H80)</f>
        <v>0</v>
      </c>
      <c r="X13" s="27" t="str">
        <f>IF(Registro!I80="","",Registro!I80)</f>
        <v>0</v>
      </c>
    </row>
    <row r="14" spans="1:25">
      <c r="B14" s="26" t="str">
        <f>Registro!A39</f>
        <v>0</v>
      </c>
      <c r="C14" s="27" t="str">
        <f>IF(Registro!B39="","",Registro!B39)</f>
        <v>0</v>
      </c>
      <c r="D14" s="28" t="str">
        <f>IF(Registro!C39&lt;&gt;"",Registro!C39,"")</f>
        <v>0</v>
      </c>
      <c r="F14" s="26" t="str">
        <f>Registro!A60</f>
        <v>0</v>
      </c>
      <c r="G14" s="27" t="str">
        <f>IF(Registro!B60="","",Registro!B60)</f>
        <v>0</v>
      </c>
      <c r="H14" s="27" t="str">
        <f>IF(Registro!C60="","",Registro!C60)</f>
        <v>0</v>
      </c>
      <c r="J14" s="26" t="str">
        <f>Registro!A81</f>
        <v>0</v>
      </c>
      <c r="K14" s="27" t="str">
        <f>IF(Registro!B81="","",Registro!B81)</f>
        <v>0</v>
      </c>
      <c r="L14" s="27" t="str">
        <f>IF(Registro!C81="","",Registro!C81)</f>
        <v>0</v>
      </c>
      <c r="N14" s="26" t="str">
        <f>Registro!G39</f>
        <v>0</v>
      </c>
      <c r="O14" s="27" t="str">
        <f>IF(Registro!H39="","",Registro!H39)</f>
        <v>0</v>
      </c>
      <c r="P14" s="27" t="str">
        <f>IF(Registro!I39="","",Registro!I39)</f>
        <v>0</v>
      </c>
      <c r="R14" s="26" t="str">
        <f>Registro!G60</f>
        <v>0</v>
      </c>
      <c r="S14" s="27" t="str">
        <f>IF(Registro!H60="","",Registro!H60)</f>
        <v>0</v>
      </c>
      <c r="T14" s="27" t="str">
        <f>IF(Registro!I60="","",Registro!I60)</f>
        <v>0</v>
      </c>
      <c r="V14" s="26" t="str">
        <f>Registro!G81</f>
        <v>0</v>
      </c>
      <c r="W14" s="27" t="str">
        <f>IF(Registro!H81="","",Registro!H81)</f>
        <v>0</v>
      </c>
      <c r="X14" s="27" t="str">
        <f>IF(Registro!I81="","",Registro!I81)</f>
        <v>0</v>
      </c>
    </row>
    <row r="15" spans="1:25">
      <c r="B15" s="26" t="str">
        <f>Registro!A40</f>
        <v>0</v>
      </c>
      <c r="C15" s="27" t="str">
        <f>IF(Registro!B40="","",Registro!B40)</f>
        <v>0</v>
      </c>
      <c r="D15" s="28" t="str">
        <f>IF(Registro!C40&lt;&gt;"",Registro!C40,"")</f>
        <v>0</v>
      </c>
      <c r="F15" s="26" t="str">
        <f>Registro!A61</f>
        <v>0</v>
      </c>
      <c r="G15" s="27" t="str">
        <f>IF(Registro!B61="","",Registro!B61)</f>
        <v>0</v>
      </c>
      <c r="H15" s="27" t="str">
        <f>IF(Registro!C61="","",Registro!C61)</f>
        <v>0</v>
      </c>
      <c r="J15" s="26" t="str">
        <f>Registro!A82</f>
        <v>0</v>
      </c>
      <c r="K15" s="27" t="str">
        <f>IF(Registro!B82="","",Registro!B82)</f>
        <v>0</v>
      </c>
      <c r="L15" s="27" t="str">
        <f>IF(Registro!C82="","",Registro!C82)</f>
        <v>0</v>
      </c>
      <c r="N15" s="26" t="str">
        <f>Registro!G40</f>
        <v>0</v>
      </c>
      <c r="O15" s="27" t="str">
        <f>IF(Registro!H40="","",Registro!H40)</f>
        <v>0</v>
      </c>
      <c r="P15" s="27" t="str">
        <f>IF(Registro!I40="","",Registro!I40)</f>
        <v>0</v>
      </c>
      <c r="R15" s="26" t="str">
        <f>Registro!G61</f>
        <v>0</v>
      </c>
      <c r="S15" s="27" t="str">
        <f>IF(Registro!H61="","",Registro!H61)</f>
        <v>0</v>
      </c>
      <c r="T15" s="27" t="str">
        <f>IF(Registro!I61="","",Registro!I61)</f>
        <v>0</v>
      </c>
      <c r="V15" s="26" t="str">
        <f>Registro!G82</f>
        <v>0</v>
      </c>
      <c r="W15" s="27" t="str">
        <f>IF(Registro!H82="","",Registro!H82)</f>
        <v>0</v>
      </c>
      <c r="X15" s="27" t="str">
        <f>IF(Registro!I82="","",Registro!I82)</f>
        <v>0</v>
      </c>
    </row>
    <row r="16" spans="1:25">
      <c r="B16" s="26" t="str">
        <f>Registro!A41</f>
        <v>0</v>
      </c>
      <c r="C16" s="27" t="str">
        <f>IF(Registro!B41="","",Registro!B41)</f>
        <v>0</v>
      </c>
      <c r="D16" s="28" t="str">
        <f>IF(Registro!C41&lt;&gt;"",Registro!C41,"")</f>
        <v>0</v>
      </c>
      <c r="F16" s="26" t="str">
        <f>Registro!A62</f>
        <v>0</v>
      </c>
      <c r="G16" s="27" t="str">
        <f>IF(Registro!B62="","",Registro!B62)</f>
        <v>0</v>
      </c>
      <c r="H16" s="27" t="str">
        <f>IF(Registro!C62="","",Registro!C62)</f>
        <v>0</v>
      </c>
      <c r="J16" s="26" t="str">
        <f>Registro!A83</f>
        <v>0</v>
      </c>
      <c r="K16" s="27" t="str">
        <f>IF(Registro!B83="","",Registro!B83)</f>
        <v>0</v>
      </c>
      <c r="L16" s="27" t="str">
        <f>IF(Registro!C83="","",Registro!C83)</f>
        <v>0</v>
      </c>
      <c r="N16" s="26" t="str">
        <f>Registro!G41</f>
        <v>0</v>
      </c>
      <c r="O16" s="27" t="str">
        <f>IF(Registro!H41="","",Registro!H41)</f>
        <v>0</v>
      </c>
      <c r="P16" s="27" t="str">
        <f>IF(Registro!I41="","",Registro!I41)</f>
        <v>0</v>
      </c>
      <c r="R16" s="26" t="str">
        <f>Registro!G62</f>
        <v>0</v>
      </c>
      <c r="S16" s="27" t="str">
        <f>IF(Registro!H62="","",Registro!H62)</f>
        <v>0</v>
      </c>
      <c r="T16" s="27" t="str">
        <f>IF(Registro!I62="","",Registro!I62)</f>
        <v>0</v>
      </c>
      <c r="V16" s="26" t="str">
        <f>Registro!G83</f>
        <v>0</v>
      </c>
      <c r="W16" s="27" t="str">
        <f>IF(Registro!H83="","",Registro!H83)</f>
        <v>0</v>
      </c>
      <c r="X16" s="27" t="str">
        <f>IF(Registro!I83="","",Registro!I83)</f>
        <v>0</v>
      </c>
    </row>
    <row r="17" spans="1:25">
      <c r="B17" s="26" t="str">
        <f>Registro!A42</f>
        <v>0</v>
      </c>
      <c r="C17" s="27" t="str">
        <f>IF(Registro!B42="","",Registro!B42)</f>
        <v>0</v>
      </c>
      <c r="D17" s="28" t="str">
        <f>IF(Registro!C42&lt;&gt;"",Registro!C42,"")</f>
        <v>0</v>
      </c>
      <c r="F17" s="26" t="str">
        <f>Registro!A63</f>
        <v>0</v>
      </c>
      <c r="G17" s="27" t="str">
        <f>IF(Registro!B63="","",Registro!B63)</f>
        <v>0</v>
      </c>
      <c r="H17" s="27" t="str">
        <f>IF(Registro!C63="","",Registro!C63)</f>
        <v>0</v>
      </c>
      <c r="J17" s="26" t="str">
        <f>Registro!A84</f>
        <v>0</v>
      </c>
      <c r="K17" s="27" t="str">
        <f>IF(Registro!B84="","",Registro!B84)</f>
        <v>0</v>
      </c>
      <c r="L17" s="27" t="str">
        <f>IF(Registro!C84="","",Registro!C84)</f>
        <v>0</v>
      </c>
      <c r="N17" s="26" t="str">
        <f>Registro!G42</f>
        <v>0</v>
      </c>
      <c r="O17" s="27" t="str">
        <f>IF(Registro!H42="","",Registro!H42)</f>
        <v>0</v>
      </c>
      <c r="P17" s="27" t="str">
        <f>IF(Registro!I42="","",Registro!I42)</f>
        <v>0</v>
      </c>
      <c r="R17" s="26" t="str">
        <f>Registro!G63</f>
        <v>0</v>
      </c>
      <c r="S17" s="27" t="str">
        <f>IF(Registro!H63="","",Registro!H63)</f>
        <v>0</v>
      </c>
      <c r="T17" s="27" t="str">
        <f>IF(Registro!I63="","",Registro!I63)</f>
        <v>0</v>
      </c>
      <c r="V17" s="26" t="str">
        <f>Registro!G84</f>
        <v>0</v>
      </c>
      <c r="W17" s="27" t="str">
        <f>IF(Registro!H84="","",Registro!H84)</f>
        <v>0</v>
      </c>
      <c r="X17" s="27" t="str">
        <f>IF(Registro!I84="","",Registro!I84)</f>
        <v>0</v>
      </c>
    </row>
    <row r="18" spans="1:25">
      <c r="B18" s="26" t="str">
        <f>Registro!A43</f>
        <v>0</v>
      </c>
      <c r="C18" s="27" t="str">
        <f>IF(Registro!B43="","",Registro!B43)</f>
        <v>0</v>
      </c>
      <c r="D18" s="28" t="str">
        <f>IF(Registro!C43&lt;&gt;"",Registro!C43,"")</f>
        <v>0</v>
      </c>
      <c r="F18" s="26" t="str">
        <f>Registro!A64</f>
        <v>0</v>
      </c>
      <c r="G18" s="27" t="str">
        <f>IF(Registro!B64="","",Registro!B64)</f>
        <v>0</v>
      </c>
      <c r="H18" s="27" t="str">
        <f>IF(Registro!C64="","",Registro!C64)</f>
        <v>0</v>
      </c>
      <c r="J18" s="26" t="str">
        <f>Registro!A85</f>
        <v>0</v>
      </c>
      <c r="K18" s="27" t="str">
        <f>IF(Registro!B85="","",Registro!B85)</f>
        <v>0</v>
      </c>
      <c r="L18" s="27" t="str">
        <f>IF(Registro!C85="","",Registro!C85)</f>
        <v>0</v>
      </c>
      <c r="N18" s="26" t="str">
        <f>Registro!G43</f>
        <v>0</v>
      </c>
      <c r="O18" s="27" t="str">
        <f>IF(Registro!H43="","",Registro!H43)</f>
        <v>0</v>
      </c>
      <c r="P18" s="27" t="str">
        <f>IF(Registro!I43="","",Registro!I43)</f>
        <v>0</v>
      </c>
      <c r="R18" s="26" t="str">
        <f>Registro!G64</f>
        <v>0</v>
      </c>
      <c r="S18" s="27" t="str">
        <f>IF(Registro!H64="","",Registro!H64)</f>
        <v>0</v>
      </c>
      <c r="T18" s="27" t="str">
        <f>IF(Registro!I64="","",Registro!I64)</f>
        <v>0</v>
      </c>
      <c r="V18" s="26" t="str">
        <f>Registro!G85</f>
        <v>0</v>
      </c>
      <c r="W18" s="27" t="str">
        <f>IF(Registro!H85="","",Registro!H85)</f>
        <v>0</v>
      </c>
      <c r="X18" s="27" t="str">
        <f>IF(Registro!I85="","",Registro!I85)</f>
        <v>0</v>
      </c>
    </row>
    <row r="19" spans="1:25" s="30" customFormat="1">
      <c r="B19" s="29" t="str">
        <f>Registro!D29</f>
        <v>0</v>
      </c>
      <c r="C19" s="27" t="str">
        <f>IF(Registro!E29="","",Registro!E29)</f>
        <v>0</v>
      </c>
      <c r="D19" s="28" t="str">
        <f>IF(Registro!F29&lt;&gt;"",Registro!F29,"")</f>
        <v>0</v>
      </c>
      <c r="F19" s="29" t="str">
        <f>Registro!D50</f>
        <v>0</v>
      </c>
      <c r="G19" s="27" t="str">
        <f>IF(Registro!E50="","",Registro!E50)</f>
        <v>0</v>
      </c>
      <c r="H19" s="27" t="str">
        <f>IF(Registro!F50="","",Registro!F50)</f>
        <v>0</v>
      </c>
      <c r="J19" s="29" t="str">
        <f>Registro!D71</f>
        <v>0</v>
      </c>
      <c r="K19" s="27" t="str">
        <f>IF(Registro!E71="","",Registro!E71)</f>
        <v>0</v>
      </c>
      <c r="L19" s="27" t="str">
        <f>IF(Registro!F71="","",Registro!F71)</f>
        <v>0</v>
      </c>
      <c r="M19" s="22"/>
      <c r="N19" s="29" t="str">
        <f>Registro!J29</f>
        <v>0</v>
      </c>
      <c r="O19" s="27" t="str">
        <f>IF(Registro!K29="","",Registro!K29)</f>
        <v>0</v>
      </c>
      <c r="P19" s="27" t="str">
        <f>IF(Registro!L29="","",Registro!L29)</f>
        <v>0</v>
      </c>
      <c r="R19" s="29" t="str">
        <f>Registro!J50</f>
        <v>0</v>
      </c>
      <c r="S19" s="27" t="str">
        <f>IF(Registro!K50="","",Registro!K50)</f>
        <v>0</v>
      </c>
      <c r="T19" s="27" t="str">
        <f>IF(Registro!L50="","",Registro!L50)</f>
        <v>0</v>
      </c>
      <c r="V19" s="29" t="str">
        <f>Registro!J71</f>
        <v>0</v>
      </c>
      <c r="W19" s="27" t="str">
        <f>IF(Registro!K71="","",Registro!K71)</f>
        <v>0</v>
      </c>
      <c r="X19" s="27" t="str">
        <f>IF(Registro!L71="","",Registro!L71)</f>
        <v>0</v>
      </c>
    </row>
    <row r="20" spans="1:25">
      <c r="B20" s="26" t="str">
        <f>Registro!D30</f>
        <v>0</v>
      </c>
      <c r="C20" s="27" t="str">
        <f>IF(Registro!E30="","",Registro!E30)</f>
        <v>0</v>
      </c>
      <c r="D20" s="28" t="str">
        <f>IF(Registro!F30&lt;&gt;"",Registro!F30,"")</f>
        <v>0</v>
      </c>
      <c r="F20" s="26" t="str">
        <f>Registro!D51</f>
        <v>0</v>
      </c>
      <c r="G20" s="27" t="str">
        <f>IF(Registro!E51="","",Registro!E51)</f>
        <v>0</v>
      </c>
      <c r="H20" s="27" t="str">
        <f>IF(Registro!F51="","",Registro!F51)</f>
        <v>0</v>
      </c>
      <c r="J20" s="26" t="str">
        <f>Registro!D72</f>
        <v>0</v>
      </c>
      <c r="K20" s="27" t="str">
        <f>IF(Registro!E72="","",Registro!E72)</f>
        <v>0</v>
      </c>
      <c r="L20" s="27" t="str">
        <f>IF(Registro!F72="","",Registro!F72)</f>
        <v>0</v>
      </c>
      <c r="N20" s="26" t="str">
        <f>Registro!J30</f>
        <v>0</v>
      </c>
      <c r="O20" s="27" t="str">
        <f>IF(Registro!K30="","",Registro!K30)</f>
        <v>0</v>
      </c>
      <c r="P20" s="27" t="str">
        <f>IF(Registro!L30="","",Registro!L30)</f>
        <v>0</v>
      </c>
      <c r="R20" s="26" t="str">
        <f>Registro!J51</f>
        <v>0</v>
      </c>
      <c r="S20" s="27" t="str">
        <f>IF(Registro!K51="","",Registro!K51)</f>
        <v>0</v>
      </c>
      <c r="T20" s="27" t="str">
        <f>IF(Registro!L51="","",Registro!L51)</f>
        <v>0</v>
      </c>
      <c r="V20" s="26" t="str">
        <f>Registro!J72</f>
        <v>0</v>
      </c>
      <c r="W20" s="27" t="str">
        <f>IF(Registro!K72="","",Registro!K72)</f>
        <v>0</v>
      </c>
      <c r="X20" s="27" t="str">
        <f>IF(Registro!L72="","",Registro!L72)</f>
        <v>0</v>
      </c>
    </row>
    <row r="21" spans="1:25">
      <c r="B21" s="26" t="str">
        <f>Registro!D31</f>
        <v>0</v>
      </c>
      <c r="C21" s="27" t="str">
        <f>IF(Registro!E31="","",Registro!E31)</f>
        <v>0</v>
      </c>
      <c r="D21" s="28" t="str">
        <f>IF(Registro!F31&lt;&gt;"",Registro!F31,"")</f>
        <v>0</v>
      </c>
      <c r="F21" s="26" t="str">
        <f>Registro!D52</f>
        <v>0</v>
      </c>
      <c r="G21" s="27" t="str">
        <f>IF(Registro!E52="","",Registro!E52)</f>
        <v>0</v>
      </c>
      <c r="H21" s="27" t="str">
        <f>IF(Registro!F52="","",Registro!F52)</f>
        <v>0</v>
      </c>
      <c r="J21" s="26" t="str">
        <f>Registro!D73</f>
        <v>0</v>
      </c>
      <c r="K21" s="27" t="str">
        <f>IF(Registro!E73="","",Registro!E73)</f>
        <v>0</v>
      </c>
      <c r="L21" s="27" t="str">
        <f>IF(Registro!F73="","",Registro!F73)</f>
        <v>0</v>
      </c>
      <c r="N21" s="26" t="str">
        <f>Registro!J31</f>
        <v>0</v>
      </c>
      <c r="O21" s="27" t="str">
        <f>IF(Registro!K31="","",Registro!K31)</f>
        <v>0</v>
      </c>
      <c r="P21" s="27" t="str">
        <f>IF(Registro!L31="","",Registro!L31)</f>
        <v>0</v>
      </c>
      <c r="R21" s="26" t="str">
        <f>Registro!J52</f>
        <v>0</v>
      </c>
      <c r="S21" s="27" t="str">
        <f>IF(Registro!K52="","",Registro!K52)</f>
        <v>0</v>
      </c>
      <c r="T21" s="27" t="str">
        <f>IF(Registro!L52="","",Registro!L52)</f>
        <v>0</v>
      </c>
      <c r="V21" s="26" t="str">
        <f>Registro!J73</f>
        <v>0</v>
      </c>
      <c r="W21" s="27" t="str">
        <f>IF(Registro!K73="","",Registro!K73)</f>
        <v>0</v>
      </c>
      <c r="X21" s="27" t="str">
        <f>IF(Registro!L73="","",Registro!L73)</f>
        <v>0</v>
      </c>
    </row>
    <row r="22" spans="1:25">
      <c r="B22" s="26" t="str">
        <f>Registro!D32</f>
        <v>0</v>
      </c>
      <c r="C22" s="27" t="str">
        <f>IF(Registro!E32="","",Registro!E32)</f>
        <v>0</v>
      </c>
      <c r="D22" s="28" t="str">
        <f>IF(Registro!F32&lt;&gt;"",Registro!F32,"")</f>
        <v>0</v>
      </c>
      <c r="F22" s="26" t="str">
        <f>Registro!D53</f>
        <v>0</v>
      </c>
      <c r="G22" s="27" t="str">
        <f>IF(Registro!E53="","",Registro!E53)</f>
        <v>0</v>
      </c>
      <c r="H22" s="27" t="str">
        <f>IF(Registro!F53="","",Registro!F53)</f>
        <v>0</v>
      </c>
      <c r="J22" s="26" t="str">
        <f>Registro!D74</f>
        <v>0</v>
      </c>
      <c r="K22" s="27" t="str">
        <f>IF(Registro!E74="","",Registro!E74)</f>
        <v>0</v>
      </c>
      <c r="L22" s="27" t="str">
        <f>IF(Registro!F74="","",Registro!F74)</f>
        <v>0</v>
      </c>
      <c r="N22" s="26" t="str">
        <f>Registro!J32</f>
        <v>0</v>
      </c>
      <c r="O22" s="27" t="str">
        <f>IF(Registro!K32="","",Registro!K32)</f>
        <v>0</v>
      </c>
      <c r="P22" s="27" t="str">
        <f>IF(Registro!L32="","",Registro!L32)</f>
        <v>0</v>
      </c>
      <c r="R22" s="26" t="str">
        <f>Registro!J53</f>
        <v>0</v>
      </c>
      <c r="S22" s="27" t="str">
        <f>IF(Registro!K53="","",Registro!K53)</f>
        <v>0</v>
      </c>
      <c r="T22" s="27" t="str">
        <f>IF(Registro!L53="","",Registro!L53)</f>
        <v>0</v>
      </c>
      <c r="V22" s="26" t="str">
        <f>Registro!J74</f>
        <v>0</v>
      </c>
      <c r="W22" s="27" t="str">
        <f>IF(Registro!K74="","",Registro!K74)</f>
        <v>0</v>
      </c>
      <c r="X22" s="27" t="str">
        <f>IF(Registro!L74="","",Registro!L74)</f>
        <v>0</v>
      </c>
    </row>
    <row r="23" spans="1:25">
      <c r="B23" s="26" t="str">
        <f>Registro!D33</f>
        <v>0</v>
      </c>
      <c r="C23" s="27" t="str">
        <f>IF(Registro!E33="","",Registro!E33)</f>
        <v>0</v>
      </c>
      <c r="D23" s="28" t="str">
        <f>IF(Registro!F33&lt;&gt;"",Registro!F33,"")</f>
        <v>0</v>
      </c>
      <c r="F23" s="26" t="str">
        <f>Registro!D54</f>
        <v>0</v>
      </c>
      <c r="G23" s="27" t="str">
        <f>IF(Registro!E54="","",Registro!E54)</f>
        <v>0</v>
      </c>
      <c r="H23" s="27" t="str">
        <f>IF(Registro!F54="","",Registro!F54)</f>
        <v>0</v>
      </c>
      <c r="J23" s="26" t="str">
        <f>Registro!D75</f>
        <v>0</v>
      </c>
      <c r="K23" s="27" t="str">
        <f>IF(Registro!E75="","",Registro!E75)</f>
        <v>0</v>
      </c>
      <c r="L23" s="27" t="str">
        <f>IF(Registro!F75="","",Registro!F75)</f>
        <v>0</v>
      </c>
      <c r="N23" s="26" t="str">
        <f>Registro!J33</f>
        <v>0</v>
      </c>
      <c r="O23" s="27" t="str">
        <f>IF(Registro!K33="","",Registro!K33)</f>
        <v>0</v>
      </c>
      <c r="P23" s="27" t="str">
        <f>IF(Registro!L33="","",Registro!L33)</f>
        <v>0</v>
      </c>
      <c r="R23" s="26" t="str">
        <f>Registro!J54</f>
        <v>0</v>
      </c>
      <c r="S23" s="27" t="str">
        <f>IF(Registro!K54="","",Registro!K54)</f>
        <v>0</v>
      </c>
      <c r="T23" s="27" t="str">
        <f>IF(Registro!L54="","",Registro!L54)</f>
        <v>0</v>
      </c>
      <c r="V23" s="26" t="str">
        <f>Registro!J75</f>
        <v>0</v>
      </c>
      <c r="W23" s="27" t="str">
        <f>IF(Registro!K75="","",Registro!K75)</f>
        <v>0</v>
      </c>
      <c r="X23" s="27" t="str">
        <f>IF(Registro!L75="","",Registro!L75)</f>
        <v>0</v>
      </c>
    </row>
    <row r="24" spans="1:25">
      <c r="B24" s="26" t="str">
        <f>Registro!D34</f>
        <v>0</v>
      </c>
      <c r="C24" s="27" t="str">
        <f>IF(Registro!E34="","",Registro!E34)</f>
        <v>0</v>
      </c>
      <c r="D24" s="28" t="str">
        <f>IF(Registro!F34&lt;&gt;"",Registro!F34,"")</f>
        <v>0</v>
      </c>
      <c r="F24" s="26" t="str">
        <f>Registro!D55</f>
        <v>0</v>
      </c>
      <c r="G24" s="27" t="str">
        <f>IF(Registro!E55="","",Registro!E55)</f>
        <v>0</v>
      </c>
      <c r="H24" s="27" t="str">
        <f>IF(Registro!F55="","",Registro!F55)</f>
        <v>0</v>
      </c>
      <c r="J24" s="26" t="str">
        <f>Registro!D76</f>
        <v>0</v>
      </c>
      <c r="K24" s="27" t="str">
        <f>IF(Registro!E76="","",Registro!E76)</f>
        <v>0</v>
      </c>
      <c r="L24" s="27" t="str">
        <f>IF(Registro!F76="","",Registro!F76)</f>
        <v>0</v>
      </c>
      <c r="N24" s="26" t="str">
        <f>Registro!J34</f>
        <v>0</v>
      </c>
      <c r="O24" s="27" t="str">
        <f>IF(Registro!K34="","",Registro!K34)</f>
        <v>0</v>
      </c>
      <c r="P24" s="27" t="str">
        <f>IF(Registro!L34="","",Registro!L34)</f>
        <v>0</v>
      </c>
      <c r="R24" s="26" t="str">
        <f>Registro!J55</f>
        <v>0</v>
      </c>
      <c r="S24" s="27" t="str">
        <f>IF(Registro!K55="","",Registro!K55)</f>
        <v>0</v>
      </c>
      <c r="T24" s="27" t="str">
        <f>IF(Registro!L55="","",Registro!L55)</f>
        <v>0</v>
      </c>
      <c r="V24" s="26" t="str">
        <f>Registro!J76</f>
        <v>0</v>
      </c>
      <c r="W24" s="27" t="str">
        <f>IF(Registro!K76="","",Registro!K76)</f>
        <v>0</v>
      </c>
      <c r="X24" s="27" t="str">
        <f>IF(Registro!L76="","",Registro!L76)</f>
        <v>0</v>
      </c>
    </row>
    <row r="25" spans="1:25">
      <c r="B25" s="26" t="str">
        <f>Registro!D35</f>
        <v>0</v>
      </c>
      <c r="C25" s="27" t="str">
        <f>IF(Registro!E35="","",Registro!E35)</f>
        <v>0</v>
      </c>
      <c r="D25" s="28" t="str">
        <f>IF(Registro!F35&lt;&gt;"",Registro!F35,"")</f>
        <v>0</v>
      </c>
      <c r="F25" s="26" t="str">
        <f>Registro!D56</f>
        <v>0</v>
      </c>
      <c r="G25" s="27" t="str">
        <f>IF(Registro!E56="","",Registro!E56)</f>
        <v>0</v>
      </c>
      <c r="H25" s="27" t="str">
        <f>IF(Registro!F56="","",Registro!F56)</f>
        <v>0</v>
      </c>
      <c r="J25" s="26" t="str">
        <f>Registro!D77</f>
        <v>0</v>
      </c>
      <c r="K25" s="27" t="str">
        <f>IF(Registro!E77="","",Registro!E77)</f>
        <v>0</v>
      </c>
      <c r="L25" s="27" t="str">
        <f>IF(Registro!F77="","",Registro!F77)</f>
        <v>0</v>
      </c>
      <c r="N25" s="26" t="str">
        <f>Registro!J35</f>
        <v>0</v>
      </c>
      <c r="O25" s="27" t="str">
        <f>IF(Registro!K35="","",Registro!K35)</f>
        <v>0</v>
      </c>
      <c r="P25" s="27" t="str">
        <f>IF(Registro!L35="","",Registro!L35)</f>
        <v>0</v>
      </c>
      <c r="R25" s="26" t="str">
        <f>Registro!J56</f>
        <v>0</v>
      </c>
      <c r="S25" s="27" t="str">
        <f>IF(Registro!K56="","",Registro!K56)</f>
        <v>0</v>
      </c>
      <c r="T25" s="27" t="str">
        <f>IF(Registro!L56="","",Registro!L56)</f>
        <v>0</v>
      </c>
      <c r="V25" s="26" t="str">
        <f>Registro!J77</f>
        <v>0</v>
      </c>
      <c r="W25" s="27" t="str">
        <f>IF(Registro!K77="","",Registro!K77)</f>
        <v>0</v>
      </c>
      <c r="X25" s="27" t="str">
        <f>IF(Registro!L77="","",Registro!L77)</f>
        <v>0</v>
      </c>
    </row>
    <row r="26" spans="1:25">
      <c r="B26" s="26" t="str">
        <f>Registro!D36</f>
        <v>0</v>
      </c>
      <c r="C26" s="27" t="str">
        <f>IF(Registro!E36="","",Registro!E36)</f>
        <v>0</v>
      </c>
      <c r="D26" s="28" t="str">
        <f>IF(Registro!F36&lt;&gt;"",Registro!F36,"")</f>
        <v>0</v>
      </c>
      <c r="F26" s="26" t="str">
        <f>Registro!D57</f>
        <v>0</v>
      </c>
      <c r="G26" s="27" t="str">
        <f>IF(Registro!E57="","",Registro!E57)</f>
        <v>0</v>
      </c>
      <c r="H26" s="27" t="str">
        <f>IF(Registro!F57="","",Registro!F57)</f>
        <v>0</v>
      </c>
      <c r="J26" s="26" t="str">
        <f>Registro!D78</f>
        <v>0</v>
      </c>
      <c r="K26" s="27" t="str">
        <f>IF(Registro!E78="","",Registro!E78)</f>
        <v>0</v>
      </c>
      <c r="L26" s="27" t="str">
        <f>IF(Registro!F78="","",Registro!F78)</f>
        <v>0</v>
      </c>
      <c r="N26" s="26" t="str">
        <f>Registro!J36</f>
        <v>0</v>
      </c>
      <c r="O26" s="27" t="str">
        <f>IF(Registro!K36="","",Registro!K36)</f>
        <v>0</v>
      </c>
      <c r="P26" s="27" t="str">
        <f>IF(Registro!L36="","",Registro!L36)</f>
        <v>0</v>
      </c>
      <c r="R26" s="26" t="str">
        <f>Registro!J57</f>
        <v>0</v>
      </c>
      <c r="S26" s="27" t="str">
        <f>IF(Registro!K57="","",Registro!K57)</f>
        <v>0</v>
      </c>
      <c r="T26" s="27" t="str">
        <f>IF(Registro!L57="","",Registro!L57)</f>
        <v>0</v>
      </c>
      <c r="V26" s="26" t="str">
        <f>Registro!J78</f>
        <v>0</v>
      </c>
      <c r="W26" s="27" t="str">
        <f>IF(Registro!K78="","",Registro!K78)</f>
        <v>0</v>
      </c>
      <c r="X26" s="27" t="str">
        <f>IF(Registro!L78="","",Registro!L78)</f>
        <v>0</v>
      </c>
    </row>
    <row r="27" spans="1:25">
      <c r="B27" s="26" t="str">
        <f>Registro!D37</f>
        <v>0</v>
      </c>
      <c r="C27" s="27" t="str">
        <f>IF(Registro!E37="","",Registro!E37)</f>
        <v>0</v>
      </c>
      <c r="D27" s="28" t="str">
        <f>IF(Registro!F37&lt;&gt;"",Registro!F37,"")</f>
        <v>0</v>
      </c>
      <c r="F27" s="26" t="str">
        <f>Registro!D58</f>
        <v>0</v>
      </c>
      <c r="G27" s="27" t="str">
        <f>IF(Registro!E58="","",Registro!E58)</f>
        <v>0</v>
      </c>
      <c r="H27" s="27" t="str">
        <f>IF(Registro!F58="","",Registro!F58)</f>
        <v>0</v>
      </c>
      <c r="J27" s="26" t="str">
        <f>Registro!D79</f>
        <v>0</v>
      </c>
      <c r="K27" s="27" t="str">
        <f>IF(Registro!E79="","",Registro!E79)</f>
        <v>0</v>
      </c>
      <c r="L27" s="27" t="str">
        <f>IF(Registro!F79="","",Registro!F79)</f>
        <v>0</v>
      </c>
      <c r="N27" s="26" t="str">
        <f>Registro!J37</f>
        <v>0</v>
      </c>
      <c r="O27" s="27" t="str">
        <f>IF(Registro!K37="","",Registro!K37)</f>
        <v>0</v>
      </c>
      <c r="P27" s="27" t="str">
        <f>IF(Registro!L37="","",Registro!L37)</f>
        <v>0</v>
      </c>
      <c r="R27" s="26" t="str">
        <f>Registro!J58</f>
        <v>0</v>
      </c>
      <c r="S27" s="27" t="str">
        <f>IF(Registro!K58="","",Registro!K58)</f>
        <v>0</v>
      </c>
      <c r="T27" s="27" t="str">
        <f>IF(Registro!L58="","",Registro!L58)</f>
        <v>0</v>
      </c>
      <c r="V27" s="26" t="str">
        <f>Registro!J79</f>
        <v>0</v>
      </c>
      <c r="W27" s="27" t="str">
        <f>IF(Registro!K79="","",Registro!K79)</f>
        <v>0</v>
      </c>
      <c r="X27" s="27" t="str">
        <f>IF(Registro!L79="","",Registro!L79)</f>
        <v>0</v>
      </c>
    </row>
    <row r="28" spans="1:25">
      <c r="B28" s="26" t="str">
        <f>Registro!D38</f>
        <v>0</v>
      </c>
      <c r="C28" s="27" t="str">
        <f>IF(Registro!E38="","",Registro!E38)</f>
        <v>0</v>
      </c>
      <c r="D28" s="28" t="str">
        <f>IF(Registro!F38&lt;&gt;"",Registro!F38,"")</f>
        <v>0</v>
      </c>
      <c r="F28" s="26" t="str">
        <f>Registro!D59</f>
        <v>0</v>
      </c>
      <c r="G28" s="27" t="str">
        <f>IF(Registro!E59="","",Registro!E59)</f>
        <v>0</v>
      </c>
      <c r="H28" s="27" t="str">
        <f>IF(Registro!F59="","",Registro!F59)</f>
        <v>0</v>
      </c>
      <c r="J28" s="26" t="str">
        <f>Registro!D80</f>
        <v>0</v>
      </c>
      <c r="K28" s="27" t="str">
        <f>IF(Registro!E80="","",Registro!E80)</f>
        <v>0</v>
      </c>
      <c r="L28" s="27" t="str">
        <f>IF(Registro!F80="","",Registro!F80)</f>
        <v>0</v>
      </c>
      <c r="N28" s="26" t="str">
        <f>Registro!J38</f>
        <v>0</v>
      </c>
      <c r="O28" s="27" t="str">
        <f>IF(Registro!K38="","",Registro!K38)</f>
        <v>0</v>
      </c>
      <c r="P28" s="27" t="str">
        <f>IF(Registro!L38="","",Registro!L38)</f>
        <v>0</v>
      </c>
      <c r="R28" s="26" t="str">
        <f>Registro!J59</f>
        <v>0</v>
      </c>
      <c r="S28" s="27" t="str">
        <f>IF(Registro!K59="","",Registro!K59)</f>
        <v>0</v>
      </c>
      <c r="T28" s="27" t="str">
        <f>IF(Registro!L59="","",Registro!L59)</f>
        <v>0</v>
      </c>
      <c r="V28" s="26" t="str">
        <f>Registro!J80</f>
        <v>0</v>
      </c>
      <c r="W28" s="27" t="str">
        <f>IF(Registro!K80="","",Registro!K80)</f>
        <v>0</v>
      </c>
      <c r="X28" s="27" t="str">
        <f>IF(Registro!L80="","",Registro!L80)</f>
        <v>0</v>
      </c>
    </row>
    <row r="29" spans="1:25">
      <c r="B29" s="26" t="str">
        <f>Registro!D39</f>
        <v>0</v>
      </c>
      <c r="C29" s="27" t="str">
        <f>IF(Registro!E39="","",Registro!E39)</f>
        <v>0</v>
      </c>
      <c r="D29" s="28" t="str">
        <f>IF(Registro!F39&lt;&gt;"",Registro!F39,"")</f>
        <v>0</v>
      </c>
      <c r="F29" s="26" t="str">
        <f>Registro!D60</f>
        <v>0</v>
      </c>
      <c r="G29" s="27" t="str">
        <f>IF(Registro!E60="","",Registro!E60)</f>
        <v>0</v>
      </c>
      <c r="H29" s="27" t="str">
        <f>IF(Registro!F60="","",Registro!F60)</f>
        <v>0</v>
      </c>
      <c r="J29" s="26" t="str">
        <f>Registro!D81</f>
        <v>0</v>
      </c>
      <c r="K29" s="27" t="str">
        <f>IF(Registro!E81="","",Registro!E81)</f>
        <v>0</v>
      </c>
      <c r="L29" s="27" t="str">
        <f>IF(Registro!F81="","",Registro!F81)</f>
        <v>0</v>
      </c>
      <c r="N29" s="26" t="str">
        <f>Registro!J39</f>
        <v>0</v>
      </c>
      <c r="O29" s="27" t="str">
        <f>IF(Registro!K39="","",Registro!K39)</f>
        <v>0</v>
      </c>
      <c r="P29" s="27" t="str">
        <f>IF(Registro!L39="","",Registro!L39)</f>
        <v>0</v>
      </c>
      <c r="R29" s="26" t="str">
        <f>Registro!J60</f>
        <v>0</v>
      </c>
      <c r="S29" s="27" t="str">
        <f>IF(Registro!K60="","",Registro!K60)</f>
        <v>0</v>
      </c>
      <c r="T29" s="27" t="str">
        <f>IF(Registro!L60="","",Registro!L60)</f>
        <v>0</v>
      </c>
      <c r="V29" s="26" t="str">
        <f>Registro!J81</f>
        <v>0</v>
      </c>
      <c r="W29" s="27" t="str">
        <f>IF(Registro!K81="","",Registro!K81)</f>
        <v>0</v>
      </c>
      <c r="X29" s="27" t="str">
        <f>IF(Registro!L81="","",Registro!L81)</f>
        <v>0</v>
      </c>
    </row>
    <row r="30" spans="1:25">
      <c r="B30" s="26" t="str">
        <f>Registro!D40</f>
        <v>0</v>
      </c>
      <c r="C30" s="27" t="str">
        <f>IF(Registro!E40="","",Registro!E40)</f>
        <v>0</v>
      </c>
      <c r="D30" s="28" t="str">
        <f>IF(Registro!F40&lt;&gt;"",Registro!F40,"")</f>
        <v>0</v>
      </c>
      <c r="F30" s="26" t="str">
        <f>Registro!D61</f>
        <v>0</v>
      </c>
      <c r="G30" s="27" t="str">
        <f>IF(Registro!E61="","",Registro!E61)</f>
        <v>0</v>
      </c>
      <c r="H30" s="27" t="str">
        <f>IF(Registro!F61="","",Registro!F61)</f>
        <v>0</v>
      </c>
      <c r="J30" s="26" t="str">
        <f>Registro!D82</f>
        <v>0</v>
      </c>
      <c r="K30" s="27" t="str">
        <f>IF(Registro!E82="","",Registro!E82)</f>
        <v>0</v>
      </c>
      <c r="L30" s="27" t="str">
        <f>IF(Registro!F82="","",Registro!F82)</f>
        <v>0</v>
      </c>
      <c r="N30" s="26" t="str">
        <f>Registro!J40</f>
        <v>0</v>
      </c>
      <c r="O30" s="27" t="str">
        <f>IF(Registro!K40="","",Registro!K40)</f>
        <v>0</v>
      </c>
      <c r="P30" s="27" t="str">
        <f>IF(Registro!L40="","",Registro!L40)</f>
        <v>0</v>
      </c>
      <c r="R30" s="26" t="str">
        <f>Registro!J61</f>
        <v>0</v>
      </c>
      <c r="S30" s="27" t="str">
        <f>IF(Registro!K61="","",Registro!K61)</f>
        <v>0</v>
      </c>
      <c r="T30" s="27" t="str">
        <f>IF(Registro!L61="","",Registro!L61)</f>
        <v>0</v>
      </c>
      <c r="V30" s="26" t="str">
        <f>Registro!J82</f>
        <v>0</v>
      </c>
      <c r="W30" s="27" t="str">
        <f>IF(Registro!K82="","",Registro!K82)</f>
        <v>0</v>
      </c>
      <c r="X30" s="27" t="str">
        <f>IF(Registro!L82="","",Registro!L82)</f>
        <v>0</v>
      </c>
    </row>
    <row r="31" spans="1:25">
      <c r="B31" s="26" t="str">
        <f>Registro!D41</f>
        <v>0</v>
      </c>
      <c r="C31" s="27" t="str">
        <f>IF(Registro!E41="","",Registro!E41)</f>
        <v>0</v>
      </c>
      <c r="D31" s="28" t="str">
        <f>IF(Registro!F41&lt;&gt;"",Registro!F41,"")</f>
        <v>0</v>
      </c>
      <c r="F31" s="26" t="str">
        <f>Registro!D62</f>
        <v>0</v>
      </c>
      <c r="G31" s="27" t="str">
        <f>IF(Registro!E62="","",Registro!E62)</f>
        <v>0</v>
      </c>
      <c r="H31" s="27" t="str">
        <f>IF(Registro!F62="","",Registro!F62)</f>
        <v>0</v>
      </c>
      <c r="J31" s="26" t="str">
        <f>Registro!D83</f>
        <v>0</v>
      </c>
      <c r="K31" s="27" t="str">
        <f>IF(Registro!E83="","",Registro!E83)</f>
        <v>0</v>
      </c>
      <c r="L31" s="27" t="str">
        <f>IF(Registro!F83="","",Registro!F83)</f>
        <v>0</v>
      </c>
      <c r="N31" s="26" t="str">
        <f>Registro!J41</f>
        <v>0</v>
      </c>
      <c r="O31" s="27" t="str">
        <f>IF(Registro!K41="","",Registro!K41)</f>
        <v>0</v>
      </c>
      <c r="P31" s="27" t="str">
        <f>IF(Registro!L41="","",Registro!L41)</f>
        <v>0</v>
      </c>
      <c r="R31" s="26" t="str">
        <f>Registro!J62</f>
        <v>0</v>
      </c>
      <c r="S31" s="27" t="str">
        <f>IF(Registro!K62="","",Registro!K62)</f>
        <v>0</v>
      </c>
      <c r="T31" s="27" t="str">
        <f>IF(Registro!L62="","",Registro!L62)</f>
        <v>0</v>
      </c>
      <c r="V31" s="26" t="str">
        <f>Registro!J83</f>
        <v>0</v>
      </c>
      <c r="W31" s="27" t="str">
        <f>IF(Registro!K83="","",Registro!K83)</f>
        <v>0</v>
      </c>
      <c r="X31" s="27" t="str">
        <f>IF(Registro!L83="","",Registro!L83)</f>
        <v>0</v>
      </c>
    </row>
    <row r="32" spans="1:25">
      <c r="B32" s="26" t="str">
        <f>Registro!D42</f>
        <v>0</v>
      </c>
      <c r="C32" s="27" t="str">
        <f>IF(Registro!E42="","",Registro!E42)</f>
        <v>0</v>
      </c>
      <c r="D32" s="28" t="str">
        <f>IF(Registro!F42&lt;&gt;"",Registro!F42,"")</f>
        <v>0</v>
      </c>
      <c r="F32" s="26" t="str">
        <f>Registro!D63</f>
        <v>0</v>
      </c>
      <c r="G32" s="27" t="str">
        <f>IF(Registro!E63="","",Registro!E63)</f>
        <v>0</v>
      </c>
      <c r="H32" s="27" t="str">
        <f>IF(Registro!F63="","",Registro!F63)</f>
        <v>0</v>
      </c>
      <c r="J32" s="26" t="str">
        <f>Registro!D84</f>
        <v>0</v>
      </c>
      <c r="K32" s="27" t="str">
        <f>IF(Registro!E84="","",Registro!E84)</f>
        <v>0</v>
      </c>
      <c r="L32" s="27" t="str">
        <f>IF(Registro!F84="","",Registro!F84)</f>
        <v>0</v>
      </c>
      <c r="N32" s="26" t="str">
        <f>Registro!J42</f>
        <v>0</v>
      </c>
      <c r="O32" s="27" t="str">
        <f>IF(Registro!K42="","",Registro!K42)</f>
        <v>0</v>
      </c>
      <c r="P32" s="27" t="str">
        <f>IF(Registro!L42="","",Registro!L42)</f>
        <v>0</v>
      </c>
      <c r="R32" s="26" t="str">
        <f>Registro!J63</f>
        <v>0</v>
      </c>
      <c r="S32" s="27" t="str">
        <f>IF(Registro!K63="","",Registro!K63)</f>
        <v>0</v>
      </c>
      <c r="T32" s="27" t="str">
        <f>IF(Registro!L63="","",Registro!L63)</f>
        <v>0</v>
      </c>
      <c r="V32" s="26" t="str">
        <f>Registro!J84</f>
        <v>0</v>
      </c>
      <c r="W32" s="27" t="str">
        <f>IF(Registro!K84="","",Registro!K84)</f>
        <v>0</v>
      </c>
      <c r="X32" s="27" t="str">
        <f>IF(Registro!L84="","",Registro!L84)</f>
        <v>0</v>
      </c>
    </row>
    <row r="33" spans="1:25" customHeight="1" ht="13.5">
      <c r="B33" s="31" t="str">
        <f>Registro!D43</f>
        <v>0</v>
      </c>
      <c r="C33" s="27" t="str">
        <f>IF(Registro!E43="","",Registro!E43)</f>
        <v>0</v>
      </c>
      <c r="D33" s="32" t="str">
        <f>IF(Registro!F43&lt;&gt;"",Registro!F43,"")</f>
        <v>0</v>
      </c>
      <c r="F33" s="31" t="str">
        <f>Registro!D64</f>
        <v>0</v>
      </c>
      <c r="G33" s="27" t="str">
        <f>IF(Registro!E64="","",Registro!E64)</f>
        <v>0</v>
      </c>
      <c r="H33" s="27" t="str">
        <f>IF(Registro!F64="","",Registro!F64)</f>
        <v>0</v>
      </c>
      <c r="J33" s="31" t="str">
        <f>Registro!D85</f>
        <v>0</v>
      </c>
      <c r="K33" s="27" t="str">
        <f>IF(Registro!E85="","",Registro!E85)</f>
        <v>0</v>
      </c>
      <c r="L33" s="27" t="str">
        <f>IF(Registro!F85="","",Registro!F85)</f>
        <v>0</v>
      </c>
      <c r="N33" s="31" t="str">
        <f>Registro!J43</f>
        <v>0</v>
      </c>
      <c r="O33" s="27" t="str">
        <f>IF(Registro!K43="","",Registro!K43)</f>
        <v>0</v>
      </c>
      <c r="P33" s="27" t="str">
        <f>IF(Registro!L43="","",Registro!L43)</f>
        <v>0</v>
      </c>
      <c r="R33" s="31" t="str">
        <f>Registro!J64</f>
        <v>0</v>
      </c>
      <c r="S33" s="27" t="str">
        <f>IF(Registro!K64="","",Registro!K64)</f>
        <v>0</v>
      </c>
      <c r="T33" s="27" t="str">
        <f>IF(Registro!L64="","",Registro!L64)</f>
        <v>0</v>
      </c>
      <c r="V33" s="31" t="str">
        <f>Registro!J85</f>
        <v>0</v>
      </c>
      <c r="W33" s="27" t="str">
        <f>IF(Registro!K85="","",Registro!K85)</f>
        <v>0</v>
      </c>
      <c r="X33" s="27" t="str">
        <f>IF(Registro!L85="","",Registro!L85)</f>
        <v>0</v>
      </c>
    </row>
    <row r="34" spans="1:25" customHeight="1" ht="13.5">
      <c r="B34" s="33" t="s">
        <v>154</v>
      </c>
      <c r="C34" s="34" t="str">
        <f>AVERAGE(C4:C33)</f>
        <v>0</v>
      </c>
      <c r="D34" s="34" t="str">
        <f>AVERAGE(D4:D33)</f>
        <v>0</v>
      </c>
      <c r="F34" s="33" t="s">
        <v>154</v>
      </c>
      <c r="G34" s="34" t="str">
        <f>AVERAGE(G4:G33)</f>
        <v>0</v>
      </c>
      <c r="H34" s="34" t="str">
        <f>AVERAGE(H4:H33)</f>
        <v>0</v>
      </c>
      <c r="J34" s="33" t="s">
        <v>154</v>
      </c>
      <c r="K34" s="34" t="str">
        <f>AVERAGE(K4:K33)</f>
        <v>0</v>
      </c>
      <c r="L34" s="34" t="str">
        <f>AVERAGE(L4:L33)</f>
        <v>0</v>
      </c>
      <c r="N34" s="33" t="s">
        <v>154</v>
      </c>
      <c r="O34" s="34" t="str">
        <f>AVERAGE(O4:O33)</f>
        <v>0</v>
      </c>
      <c r="P34" s="34" t="str">
        <f>AVERAGE(P4:P33)</f>
        <v>0</v>
      </c>
      <c r="R34" s="33" t="s">
        <v>154</v>
      </c>
      <c r="S34" s="34" t="str">
        <f>AVERAGE(S4:S33)</f>
        <v>0</v>
      </c>
      <c r="T34" s="34" t="str">
        <f>AVERAGE(T4:T33)</f>
        <v>0</v>
      </c>
      <c r="V34" s="33" t="s">
        <v>154</v>
      </c>
      <c r="W34" s="34" t="str">
        <f>AVERAGE(W4:W33)</f>
        <v>0</v>
      </c>
      <c r="X34" s="34" t="str">
        <f>AVERAGE(X4:X33)</f>
        <v>0</v>
      </c>
    </row>
    <row r="35" spans="1:25">
      <c r="B35" s="35" t="s">
        <v>155</v>
      </c>
      <c r="C35" s="36" t="str">
        <f>'Dados originais'!R30</f>
        <v>0</v>
      </c>
      <c r="D35" s="37" t="str">
        <f>(STDEVA(D4:D33))/SQRT(COUNT(D4:D33))</f>
        <v>0</v>
      </c>
      <c r="F35" s="35" t="s">
        <v>155</v>
      </c>
      <c r="G35" s="36" t="str">
        <f>'Dados originais'!R64</f>
        <v>0</v>
      </c>
      <c r="H35" s="37" t="str">
        <f>(STDEVA(H4:H33))/SQRT(COUNT(H4:H33))</f>
        <v>0</v>
      </c>
      <c r="J35" s="35" t="s">
        <v>155</v>
      </c>
      <c r="K35" s="36" t="str">
        <f>'Dados originais'!R98</f>
        <v>0</v>
      </c>
      <c r="L35" s="37" t="str">
        <f>(STDEVA(L4:L33))/SQRT(COUNT(L4:L33))</f>
        <v>0</v>
      </c>
      <c r="N35" s="35" t="s">
        <v>155</v>
      </c>
      <c r="O35" s="36" t="str">
        <f>'Dados originais'!Q133</f>
        <v>0</v>
      </c>
      <c r="P35" s="37" t="str">
        <f>IF(COUNT(O4:O33)=30,(STDEVA(P4:P33))/SQRT(COUNT(P4:P33)),IF(COUNT(O4:O33)=25,(STDEVA(P4:P28))/SQRT(COUNT(P4:P28)),IF(COUNT(O4:O33)=20,(STDEVA(P4:P23))/SQRT(COUNT(P4:P23)),IF(COUNT(O4:O33)=15,(STDEVA(P4:P18))/SQRT(COUNT(P4:P18)),"VERIFICAR"))))</f>
        <v>0</v>
      </c>
      <c r="R35" s="35" t="s">
        <v>155</v>
      </c>
      <c r="S35" s="36" t="str">
        <f>'Dados originais'!Q165</f>
        <v>0</v>
      </c>
      <c r="T35" s="37" t="str">
        <f>IF(COUNT(S4:S33)=30,(STDEVA(T4:T33))/SQRT(COUNT(T4:T33)),IF(COUNT(S4:S33)=25,(STDEVA(T4:T28))/SQRT(COUNT(T4:T28)),IF(COUNT(S4:S33)=20,(STDEVA(T4:T23))/SQRT(COUNT(T4:T23)),IF(COUNT(S4:S33)=15,(STDEVA(T4:T18))/SQRT(COUNT(T4:T18)),"VERIFICAR"))))</f>
        <v>0</v>
      </c>
      <c r="V35" s="35" t="s">
        <v>155</v>
      </c>
      <c r="W35" s="36" t="str">
        <f>'Dados originais'!Q197</f>
        <v>0</v>
      </c>
      <c r="X35" s="37" t="str">
        <f>IF(COUNT(W4:W33)=30,(STDEVA(X4:X33))/SQRT(COUNT(X4:X33)),IF(COUNT(W4:W33)=25,(STDEVA(X4:X28))/SQRT(COUNT(X4:X28)),IF(COUNT(W4:W33)=20,(STDEVA(X4:X23))/SQRT(COUNT(X4:X23)),IF(COUNT(W4:W33)=15,(STDEVA(X4:X18))/SQRT(COUNT(X4:X18)),"VERIFICAR"))))</f>
        <v>0</v>
      </c>
    </row>
    <row r="36" spans="1:25">
      <c r="B36" s="23" t="s">
        <v>156</v>
      </c>
      <c r="C36" s="38"/>
      <c r="D36" s="27" t="str">
        <f>C34-D34</f>
        <v>0</v>
      </c>
      <c r="F36" s="23" t="s">
        <v>156</v>
      </c>
      <c r="G36" s="38"/>
      <c r="H36" s="27" t="str">
        <f>G34-H34</f>
        <v>0</v>
      </c>
      <c r="J36" s="23" t="s">
        <v>156</v>
      </c>
      <c r="K36" s="38"/>
      <c r="L36" s="27" t="str">
        <f>K34-L34</f>
        <v>0</v>
      </c>
      <c r="N36" s="23" t="s">
        <v>156</v>
      </c>
      <c r="O36" s="38"/>
      <c r="P36" s="27" t="str">
        <f>O34-P34</f>
        <v>0</v>
      </c>
      <c r="R36" s="23" t="s">
        <v>156</v>
      </c>
      <c r="S36" s="38"/>
      <c r="T36" s="27" t="str">
        <f>S34-T34</f>
        <v>0</v>
      </c>
      <c r="V36" s="23" t="s">
        <v>156</v>
      </c>
      <c r="W36" s="38"/>
      <c r="X36" s="27" t="str">
        <f>W34-X34</f>
        <v>0</v>
      </c>
    </row>
    <row r="38" spans="1:25" customHeight="1" ht="12.75">
      <c r="B38" s="438" t="s">
        <v>95</v>
      </c>
      <c r="C38" s="438"/>
      <c r="D38" s="39" t="str">
        <f>'Dados originais'!R27</f>
        <v>0</v>
      </c>
      <c r="F38" s="438" t="s">
        <v>95</v>
      </c>
      <c r="G38" s="438"/>
      <c r="H38" s="39" t="str">
        <f>'Dados originais'!R61</f>
        <v>0</v>
      </c>
      <c r="J38" s="438" t="s">
        <v>95</v>
      </c>
      <c r="K38" s="438"/>
      <c r="L38" s="39" t="str">
        <f>'Dados originais'!R95</f>
        <v>0</v>
      </c>
      <c r="N38" s="438" t="s">
        <v>95</v>
      </c>
      <c r="O38" s="438"/>
      <c r="P38" s="39" t="str">
        <f>'Dados originais'!Q131</f>
        <v>0</v>
      </c>
      <c r="R38" s="438" t="s">
        <v>95</v>
      </c>
      <c r="S38" s="438"/>
      <c r="T38" s="39" t="str">
        <f>'Dados originais'!Q163</f>
        <v>0</v>
      </c>
      <c r="V38" s="438" t="s">
        <v>95</v>
      </c>
      <c r="W38" s="438"/>
      <c r="X38" s="39" t="str">
        <f>'Dados originais'!Q195</f>
        <v>0</v>
      </c>
    </row>
    <row r="39" spans="1:25" customHeight="1" ht="12.75">
      <c r="B39" s="439" t="s">
        <v>130</v>
      </c>
      <c r="C39" s="439"/>
      <c r="D39" s="39" t="str">
        <f>'Dados originais'!R28</f>
        <v>0</v>
      </c>
      <c r="F39" s="439" t="s">
        <v>130</v>
      </c>
      <c r="G39" s="439"/>
      <c r="H39" s="39" t="str">
        <f>'Dados originais'!R62</f>
        <v>0</v>
      </c>
      <c r="J39" s="439" t="s">
        <v>130</v>
      </c>
      <c r="K39" s="439"/>
      <c r="L39" s="39" t="str">
        <f>'Dados originais'!R96</f>
        <v>0</v>
      </c>
      <c r="N39" s="439" t="s">
        <v>130</v>
      </c>
      <c r="O39" s="439"/>
      <c r="P39" s="39" t="str">
        <f>'Dados originais'!Q132</f>
        <v>0</v>
      </c>
      <c r="R39" s="439" t="s">
        <v>130</v>
      </c>
      <c r="S39" s="439"/>
      <c r="T39" s="39" t="str">
        <f>'Dados originais'!Q164</f>
        <v>0</v>
      </c>
      <c r="V39" s="439" t="s">
        <v>130</v>
      </c>
      <c r="W39" s="439"/>
      <c r="X39" s="39" t="str">
        <f>'Dados originais'!Q196</f>
        <v>0</v>
      </c>
    </row>
    <row r="40" spans="1:25">
      <c r="B40" s="440" t="s">
        <v>105</v>
      </c>
      <c r="C40" s="437"/>
      <c r="D40" s="282" t="str">
        <f>'Dados originais'!R32</f>
        <v>0</v>
      </c>
      <c r="F40" s="440" t="s">
        <v>105</v>
      </c>
      <c r="G40" s="437"/>
      <c r="H40" s="39" t="str">
        <f>'Dados originais'!R66</f>
        <v>0</v>
      </c>
      <c r="J40" s="440" t="s">
        <v>105</v>
      </c>
      <c r="K40" s="437"/>
      <c r="L40" s="39" t="str">
        <f>'Dados originais'!R100</f>
        <v>0</v>
      </c>
      <c r="N40" s="440" t="s">
        <v>105</v>
      </c>
      <c r="O40" s="437"/>
      <c r="P40" s="40" t="str">
        <f>'Dados originais'!Q135</f>
        <v>0</v>
      </c>
      <c r="R40" s="440" t="s">
        <v>105</v>
      </c>
      <c r="S40" s="437"/>
      <c r="T40" s="40" t="str">
        <f>'Dados originais'!Q167</f>
        <v>0</v>
      </c>
      <c r="V40" s="440" t="s">
        <v>105</v>
      </c>
      <c r="W40" s="437"/>
      <c r="X40" s="40" t="str">
        <f>'Dados originais'!Q199</f>
        <v>0</v>
      </c>
    </row>
    <row r="41" spans="1:25">
      <c r="B41" s="436" t="s">
        <v>107</v>
      </c>
      <c r="C41" s="437"/>
      <c r="D41" s="282" t="str">
        <f>'Dados originais'!R33</f>
        <v>0</v>
      </c>
      <c r="F41" s="436" t="s">
        <v>107</v>
      </c>
      <c r="G41" s="437"/>
      <c r="H41" s="39" t="str">
        <f>'Dados originais'!R67</f>
        <v>0</v>
      </c>
      <c r="J41" s="436" t="s">
        <v>107</v>
      </c>
      <c r="K41" s="437"/>
      <c r="L41" s="39" t="str">
        <f>'Dados originais'!R101</f>
        <v>0</v>
      </c>
    </row>
    <row r="44" spans="1:25">
      <c r="D44" s="41"/>
    </row>
    <row r="45" spans="1:25">
      <c r="D45" s="41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N38:O38"/>
    <mergeCell ref="F38:G38"/>
    <mergeCell ref="F39:G39"/>
    <mergeCell ref="V40:W40"/>
    <mergeCell ref="B40:C40"/>
    <mergeCell ref="F40:G40"/>
    <mergeCell ref="J40:K40"/>
    <mergeCell ref="N40:O40"/>
    <mergeCell ref="R40:S40"/>
    <mergeCell ref="V38:W38"/>
    <mergeCell ref="V39:W39"/>
    <mergeCell ref="J39:K39"/>
    <mergeCell ref="R38:S38"/>
    <mergeCell ref="R39:S39"/>
    <mergeCell ref="J38:K38"/>
    <mergeCell ref="N39:O39"/>
    <mergeCell ref="B41:C41"/>
    <mergeCell ref="F41:G41"/>
    <mergeCell ref="J41:K41"/>
    <mergeCell ref="B38:C38"/>
    <mergeCell ref="B39:C39"/>
  </mergeCells>
  <printOptions gridLines="false" gridLinesSet="true"/>
  <pageMargins left="0.787401575" right="0.787401575" top="0.984251969" bottom="0.984251969" header="0.492125985" footer="0.492125985"/>
  <pageSetup paperSize="1" orientation="portrait" scale="63" fitToHeight="1" fitToWidth="1"/>
  <headerFooter differentOddEven="false" differentFirst="false" scaleWithDoc="true" alignWithMargins="false">
    <oddHeader/>
    <oddFooter/>
    <evenHeader/>
    <evenFooter/>
    <firstHeader/>
    <firstFooter/>
  </headerFooter>
  <colBreaks count="1" manualBreakCount="1">
    <brk id="1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69"/>
  <sheetViews>
    <sheetView tabSelected="0" workbookViewId="0" showGridLines="true" showRowColHeaders="1">
      <selection activeCell="A58" sqref="A58"/>
    </sheetView>
  </sheetViews>
  <sheetFormatPr customHeight="true" defaultRowHeight="12" defaultColWidth="9.140625" outlineLevelRow="0" outlineLevelCol="0"/>
  <cols>
    <col min="1" max="1" width="9.140625" style="4"/>
    <col min="2" max="2" width="31" customWidth="true" style="4"/>
    <col min="3" max="3" width="8.7109375" customWidth="true" style="4"/>
    <col min="4" max="4" width="8.7109375" customWidth="true" style="4"/>
    <col min="5" max="5" width="8.7109375" customWidth="true" style="4"/>
    <col min="6" max="6" width="8.7109375" customWidth="true" style="4"/>
    <col min="7" max="7" width="8.7109375" customWidth="true" style="4"/>
    <col min="8" max="8" width="8.7109375" customWidth="true" style="4"/>
    <col min="9" max="9" width="8.7109375" customWidth="true" style="4"/>
    <col min="10" max="10" width="8.7109375" customWidth="true" style="4"/>
    <col min="11" max="11" width="8.7109375" customWidth="true" style="4"/>
    <col min="12" max="12" width="8.7109375" customWidth="true" style="4"/>
    <col min="13" max="13" width="9.140625" style="4"/>
  </cols>
  <sheetData>
    <row r="1" spans="1:13" customHeight="1" ht="12">
      <c r="A1" s="81" t="s">
        <v>157</v>
      </c>
    </row>
    <row r="2" spans="1:13" customHeight="1" ht="12">
      <c r="A2" s="81"/>
    </row>
    <row r="3" spans="1:13" customHeight="1" ht="12">
      <c r="A3" s="82" t="s">
        <v>158</v>
      </c>
      <c r="B3" s="82"/>
      <c r="C3" s="82"/>
    </row>
    <row r="4" spans="1:13" customHeight="1" ht="12">
      <c r="B4" s="81"/>
    </row>
    <row r="5" spans="1:13" customHeight="1" ht="12">
      <c r="A5" s="83" t="s">
        <v>159</v>
      </c>
      <c r="D5" s="84" t="s">
        <v>160</v>
      </c>
      <c r="E5" s="85">
        <v>270</v>
      </c>
      <c r="F5" s="86"/>
      <c r="G5" s="84"/>
      <c r="H5" s="84"/>
      <c r="I5" s="87"/>
    </row>
    <row r="6" spans="1:13" customHeight="1" ht="12">
      <c r="A6" s="88" t="s">
        <v>161</v>
      </c>
      <c r="B6" s="88" t="s">
        <v>161</v>
      </c>
      <c r="C6" s="89" t="s">
        <v>162</v>
      </c>
      <c r="D6" s="88" t="s">
        <v>163</v>
      </c>
      <c r="E6" s="90" t="s">
        <v>164</v>
      </c>
      <c r="F6" s="88" t="s">
        <v>165</v>
      </c>
      <c r="G6" s="90" t="s">
        <v>166</v>
      </c>
      <c r="H6" s="88" t="s">
        <v>125</v>
      </c>
      <c r="I6" s="88" t="s">
        <v>167</v>
      </c>
      <c r="J6" s="90" t="s">
        <v>168</v>
      </c>
      <c r="K6" s="90" t="s">
        <v>164</v>
      </c>
      <c r="L6" s="90" t="s">
        <v>169</v>
      </c>
    </row>
    <row r="7" spans="1:13" customHeight="1" ht="12">
      <c r="A7" s="91" t="s">
        <v>170</v>
      </c>
      <c r="B7" s="91" t="s">
        <v>171</v>
      </c>
      <c r="C7" s="92" t="s">
        <v>172</v>
      </c>
      <c r="D7" s="91"/>
      <c r="E7" s="93"/>
      <c r="F7" s="91" t="s">
        <v>173</v>
      </c>
      <c r="G7" s="93"/>
      <c r="H7" s="91" t="s">
        <v>174</v>
      </c>
      <c r="I7" s="91"/>
      <c r="J7" s="93" t="s">
        <v>125</v>
      </c>
      <c r="K7" s="93"/>
      <c r="L7" s="93"/>
    </row>
    <row r="8" spans="1:13" customHeight="1" ht="12">
      <c r="A8" s="94" t="s">
        <v>175</v>
      </c>
      <c r="B8" s="95" t="s">
        <v>176</v>
      </c>
      <c r="C8" s="96" t="str">
        <f>Registro!C26</f>
        <v>0</v>
      </c>
      <c r="D8" s="96" t="str">
        <f>Cálculo!C35</f>
        <v>0</v>
      </c>
      <c r="E8" s="97" t="s">
        <v>47</v>
      </c>
      <c r="F8" s="98" t="s">
        <v>177</v>
      </c>
      <c r="G8" s="98">
        <v>1</v>
      </c>
      <c r="H8" s="99" t="str">
        <f>D8/G8</f>
        <v>0</v>
      </c>
      <c r="I8" s="98">
        <v>1</v>
      </c>
      <c r="J8" s="100" t="str">
        <f>H8*I8</f>
        <v>0</v>
      </c>
      <c r="K8" s="98" t="s">
        <v>47</v>
      </c>
      <c r="L8" s="96">
        <v>2</v>
      </c>
    </row>
    <row r="9" spans="1:13" customHeight="1" ht="12">
      <c r="A9" s="101" t="s">
        <v>178</v>
      </c>
      <c r="B9" s="95" t="s">
        <v>179</v>
      </c>
      <c r="C9" s="98">
        <v>0</v>
      </c>
      <c r="D9" s="102">
        <v>0.1</v>
      </c>
      <c r="E9" s="103" t="s">
        <v>47</v>
      </c>
      <c r="F9" s="98" t="s">
        <v>177</v>
      </c>
      <c r="G9" s="98">
        <v>2</v>
      </c>
      <c r="H9" s="99" t="str">
        <f>D9/G9</f>
        <v>0</v>
      </c>
      <c r="I9" s="98">
        <v>1</v>
      </c>
      <c r="J9" s="100" t="str">
        <f>H9*I9</f>
        <v>0</v>
      </c>
      <c r="K9" s="98" t="s">
        <v>47</v>
      </c>
      <c r="L9" s="102">
        <v>100</v>
      </c>
    </row>
    <row r="10" spans="1:13" customHeight="1" ht="12">
      <c r="A10" s="101" t="s">
        <v>180</v>
      </c>
      <c r="B10" s="95" t="s">
        <v>181</v>
      </c>
      <c r="C10" s="98">
        <v>0</v>
      </c>
      <c r="D10" s="102">
        <v>0.1</v>
      </c>
      <c r="E10" s="98" t="s">
        <v>47</v>
      </c>
      <c r="F10" s="98" t="s">
        <v>182</v>
      </c>
      <c r="G10" s="104" t="str">
        <f>SQRT(3)</f>
        <v>0</v>
      </c>
      <c r="H10" s="99" t="str">
        <f>D10/G10</f>
        <v>0</v>
      </c>
      <c r="I10" s="98">
        <v>1</v>
      </c>
      <c r="J10" s="100" t="str">
        <f>H10*I10</f>
        <v>0</v>
      </c>
      <c r="K10" s="98" t="s">
        <v>47</v>
      </c>
      <c r="L10" s="105" t="s">
        <v>183</v>
      </c>
    </row>
    <row r="11" spans="1:13" customHeight="1" ht="12">
      <c r="A11" s="101" t="s">
        <v>184</v>
      </c>
      <c r="B11" s="95" t="s">
        <v>185</v>
      </c>
      <c r="C11" s="98">
        <v>0</v>
      </c>
      <c r="D11" s="102">
        <v>0.1</v>
      </c>
      <c r="E11" s="98" t="s">
        <v>47</v>
      </c>
      <c r="F11" s="98" t="s">
        <v>182</v>
      </c>
      <c r="G11" s="104" t="str">
        <f>SQRT(12)</f>
        <v>0</v>
      </c>
      <c r="H11" s="99" t="str">
        <f>D11/G11</f>
        <v>0</v>
      </c>
      <c r="I11" s="98">
        <v>1</v>
      </c>
      <c r="J11" s="100" t="str">
        <f>H11*I11</f>
        <v>0</v>
      </c>
      <c r="K11" s="98" t="s">
        <v>47</v>
      </c>
      <c r="L11" s="105" t="s">
        <v>183</v>
      </c>
    </row>
    <row r="12" spans="1:13" customHeight="1" ht="12" s="110" customFormat="1">
      <c r="A12" s="106" t="s">
        <v>186</v>
      </c>
      <c r="B12" s="107" t="s">
        <v>187</v>
      </c>
      <c r="C12" s="108">
        <v>0</v>
      </c>
      <c r="D12" s="326">
        <v>0</v>
      </c>
      <c r="E12" s="98" t="s">
        <v>47</v>
      </c>
      <c r="F12" s="98" t="s">
        <v>182</v>
      </c>
      <c r="G12" s="104" t="str">
        <f>SQRT(3)</f>
        <v>0</v>
      </c>
      <c r="H12" s="99" t="str">
        <f>D12/G12</f>
        <v>0</v>
      </c>
      <c r="I12" s="98">
        <v>1</v>
      </c>
      <c r="J12" s="100" t="str">
        <f>H12*I12</f>
        <v>0</v>
      </c>
      <c r="K12" s="98" t="s">
        <v>47</v>
      </c>
      <c r="L12" s="105" t="s">
        <v>183</v>
      </c>
    </row>
    <row r="13" spans="1:13" customHeight="1" ht="12" s="110" customFormat="1">
      <c r="A13" s="106" t="s">
        <v>188</v>
      </c>
      <c r="B13" s="107" t="s">
        <v>189</v>
      </c>
      <c r="C13" s="108">
        <v>0</v>
      </c>
      <c r="D13" s="109">
        <v>0.15</v>
      </c>
      <c r="E13" s="98" t="s">
        <v>47</v>
      </c>
      <c r="F13" s="98" t="s">
        <v>182</v>
      </c>
      <c r="G13" s="104" t="str">
        <f>SQRT(6)</f>
        <v>0</v>
      </c>
      <c r="H13" s="99" t="str">
        <f>D13/G13</f>
        <v>0</v>
      </c>
      <c r="I13" s="98">
        <v>1</v>
      </c>
      <c r="J13" s="100" t="str">
        <f>H13*I13</f>
        <v>0</v>
      </c>
      <c r="K13" s="98" t="s">
        <v>47</v>
      </c>
      <c r="L13" s="105" t="s">
        <v>183</v>
      </c>
    </row>
    <row r="14" spans="1:13" customHeight="1" ht="12" s="110" customFormat="1">
      <c r="A14" s="106" t="s">
        <v>190</v>
      </c>
      <c r="B14" s="107" t="s">
        <v>191</v>
      </c>
      <c r="C14" s="108">
        <v>0</v>
      </c>
      <c r="D14" s="326">
        <v>0</v>
      </c>
      <c r="E14" s="98" t="s">
        <v>47</v>
      </c>
      <c r="F14" s="98" t="s">
        <v>182</v>
      </c>
      <c r="G14" s="104" t="str">
        <f>SQRT(3)</f>
        <v>0</v>
      </c>
      <c r="H14" s="99" t="str">
        <f>D14/G14</f>
        <v>0</v>
      </c>
      <c r="I14" s="98">
        <v>1</v>
      </c>
      <c r="J14" s="100" t="str">
        <f>H14*I14</f>
        <v>0</v>
      </c>
      <c r="K14" s="98" t="s">
        <v>47</v>
      </c>
      <c r="L14" s="105" t="s">
        <v>183</v>
      </c>
    </row>
    <row r="15" spans="1:13" customHeight="1" ht="12">
      <c r="A15" s="101" t="s">
        <v>192</v>
      </c>
      <c r="B15" s="95" t="s">
        <v>193</v>
      </c>
      <c r="C15" s="98">
        <v>0</v>
      </c>
      <c r="D15" s="96" t="str">
        <f>Cálculo!D40</f>
        <v>0</v>
      </c>
      <c r="E15" s="98" t="s">
        <v>47</v>
      </c>
      <c r="F15" s="98" t="s">
        <v>182</v>
      </c>
      <c r="G15" s="104" t="str">
        <f>SQRT(3)</f>
        <v>0</v>
      </c>
      <c r="H15" s="99" t="str">
        <f>D15/G15</f>
        <v>0</v>
      </c>
      <c r="I15" s="98">
        <v>1</v>
      </c>
      <c r="J15" s="100" t="str">
        <f>H15*I15</f>
        <v>0</v>
      </c>
      <c r="K15" s="98" t="s">
        <v>47</v>
      </c>
      <c r="L15" s="105" t="s">
        <v>183</v>
      </c>
    </row>
    <row r="16" spans="1:13" customHeight="1" ht="12">
      <c r="A16" s="94" t="s">
        <v>194</v>
      </c>
      <c r="B16" s="112" t="s">
        <v>195</v>
      </c>
      <c r="C16" s="113" t="str">
        <f>C8</f>
        <v>0</v>
      </c>
      <c r="D16" s="114" t="str">
        <f>Cálculo!D35</f>
        <v>0</v>
      </c>
      <c r="E16" s="97" t="s">
        <v>47</v>
      </c>
      <c r="F16" s="97" t="s">
        <v>177</v>
      </c>
      <c r="G16" s="97">
        <v>1</v>
      </c>
      <c r="H16" s="115" t="str">
        <f>D16/G16</f>
        <v>0</v>
      </c>
      <c r="I16" s="97">
        <v>1</v>
      </c>
      <c r="J16" s="116" t="str">
        <f>H16*I16</f>
        <v>0</v>
      </c>
      <c r="K16" s="97" t="s">
        <v>196</v>
      </c>
      <c r="L16" s="113">
        <v>19</v>
      </c>
    </row>
    <row r="17" spans="1:13" customHeight="1" ht="12">
      <c r="A17" s="101" t="s">
        <v>197</v>
      </c>
      <c r="B17" s="95" t="s">
        <v>198</v>
      </c>
      <c r="C17" s="98">
        <v>0</v>
      </c>
      <c r="D17" s="102" t="str">
        <f>Registro!F11</f>
        <v>0</v>
      </c>
      <c r="E17" s="98" t="s">
        <v>47</v>
      </c>
      <c r="F17" s="98" t="s">
        <v>182</v>
      </c>
      <c r="G17" s="104" t="str">
        <f>SQRT(12)</f>
        <v>0</v>
      </c>
      <c r="H17" s="99" t="str">
        <f>D17/G17</f>
        <v>0</v>
      </c>
      <c r="I17" s="98">
        <v>1</v>
      </c>
      <c r="J17" s="100" t="str">
        <f>H17*I17</f>
        <v>0</v>
      </c>
      <c r="K17" s="98" t="s">
        <v>196</v>
      </c>
      <c r="L17" s="105" t="s">
        <v>183</v>
      </c>
    </row>
    <row r="18" spans="1:13" customHeight="1" ht="12">
      <c r="A18" s="101" t="s">
        <v>197</v>
      </c>
      <c r="B18" s="95" t="s">
        <v>199</v>
      </c>
      <c r="C18" s="98">
        <v>0</v>
      </c>
      <c r="D18" s="102"/>
      <c r="E18" s="98" t="s">
        <v>47</v>
      </c>
      <c r="F18" s="98" t="s">
        <v>182</v>
      </c>
      <c r="G18" s="104" t="str">
        <f>SQRT(3)</f>
        <v>0</v>
      </c>
      <c r="H18" s="99" t="str">
        <f>D18/5/G18</f>
        <v>0</v>
      </c>
      <c r="I18" s="98">
        <v>1</v>
      </c>
      <c r="J18" s="100" t="str">
        <f>H18*I18</f>
        <v>0</v>
      </c>
      <c r="K18" s="98" t="s">
        <v>196</v>
      </c>
      <c r="L18" s="105" t="s">
        <v>183</v>
      </c>
    </row>
    <row r="19" spans="1:13" customHeight="1" ht="12">
      <c r="A19" s="101" t="s">
        <v>200</v>
      </c>
      <c r="B19" s="107" t="s">
        <v>201</v>
      </c>
      <c r="C19" s="108">
        <v>0</v>
      </c>
      <c r="D19" s="109"/>
      <c r="E19" s="98" t="s">
        <v>47</v>
      </c>
      <c r="F19" s="98" t="s">
        <v>182</v>
      </c>
      <c r="G19" s="104" t="str">
        <f>SQRT(3)</f>
        <v>0</v>
      </c>
      <c r="H19" s="99" t="str">
        <f>D19/G19</f>
        <v>0</v>
      </c>
      <c r="I19" s="98">
        <v>1</v>
      </c>
      <c r="J19" s="100" t="str">
        <f>H19*I19</f>
        <v>0</v>
      </c>
      <c r="K19" s="98" t="s">
        <v>47</v>
      </c>
      <c r="L19" s="105" t="s">
        <v>183</v>
      </c>
    </row>
    <row r="20" spans="1:13" customHeight="1" ht="12">
      <c r="A20" s="117" t="s">
        <v>202</v>
      </c>
      <c r="B20" s="118" t="s">
        <v>203</v>
      </c>
      <c r="C20" s="113" t="str">
        <f>C8</f>
        <v>0</v>
      </c>
      <c r="D20" s="97" t="s">
        <v>47</v>
      </c>
      <c r="E20" s="119"/>
      <c r="F20" s="120"/>
      <c r="G20" s="119"/>
      <c r="H20" s="119"/>
      <c r="I20" s="121"/>
      <c r="J20" s="116" t="str">
        <f>SQRT(J8^2+J9^2+J10^2+J11^2+J12^2+J13^2+J14^2+J15^2+J16^2+J17^2+J18^2+J19^2)</f>
        <v>0</v>
      </c>
      <c r="K20" s="89" t="s">
        <v>47</v>
      </c>
      <c r="L20" s="122" t="str">
        <f>J20^4/(J8^4/L8+J9^4/L9)</f>
        <v>0</v>
      </c>
    </row>
    <row r="21" spans="1:13" customHeight="1" ht="12">
      <c r="A21" s="123" t="s">
        <v>204</v>
      </c>
      <c r="B21" s="124" t="s">
        <v>205</v>
      </c>
      <c r="C21" s="125"/>
      <c r="D21" s="125"/>
      <c r="E21" s="126"/>
      <c r="F21" s="127"/>
      <c r="G21" s="127"/>
      <c r="H21" s="127"/>
      <c r="I21" s="128"/>
      <c r="J21" s="129" t="str">
        <f>J20*IF(L20&gt;100,2,TINV(0.0455,$L$19))</f>
        <v>0</v>
      </c>
      <c r="K21" s="130" t="s">
        <v>47</v>
      </c>
      <c r="L21" s="131"/>
    </row>
    <row r="22" spans="1:13" customHeight="1" ht="12">
      <c r="A22" s="3"/>
      <c r="B22" s="132"/>
      <c r="C22" s="133" t="s">
        <v>206</v>
      </c>
      <c r="D22" s="133" t="s">
        <v>47</v>
      </c>
      <c r="E22" s="134"/>
      <c r="F22" s="134"/>
      <c r="G22" s="134"/>
      <c r="H22" s="134"/>
      <c r="I22" s="134"/>
      <c r="J22" s="135"/>
      <c r="K22" s="134"/>
      <c r="L22" s="136" t="s">
        <v>207</v>
      </c>
    </row>
    <row r="23" spans="1:13" customHeight="1" ht="12">
      <c r="A23" s="3"/>
      <c r="B23" s="132"/>
      <c r="D23" s="137" t="str">
        <f>(IF(((J21-TRUNC(J21,0))/J21)&lt;0.05,ROUNDDOWN(J21,0),ROUNDUP(J21,0)))</f>
        <v>0</v>
      </c>
      <c r="E23" s="138"/>
      <c r="F23" s="134"/>
      <c r="G23" s="134"/>
      <c r="H23" s="134"/>
      <c r="I23" s="134"/>
      <c r="J23" s="136" t="s">
        <v>208</v>
      </c>
      <c r="K23" s="139" t="str">
        <f>J21/J20</f>
        <v>0</v>
      </c>
      <c r="L23" s="134"/>
    </row>
    <row r="24" spans="1:13" customHeight="1" ht="12">
      <c r="A24" s="3"/>
      <c r="B24" s="132"/>
      <c r="D24" s="137" t="str">
        <f>(IF(((J21-TRUNC(J21,1))/J21)&lt;0.05,ROUNDDOWN(J21,1),ROUNDUP(J21,1)))</f>
        <v>0</v>
      </c>
      <c r="E24" s="134"/>
      <c r="F24" s="134"/>
      <c r="G24" s="134"/>
      <c r="H24" s="134"/>
      <c r="I24" s="136"/>
      <c r="J24" s="136" t="s">
        <v>209</v>
      </c>
      <c r="K24" s="140" t="str">
        <f>IF(D17=1,D23,IF(D17=0.1,D24,D25))</f>
        <v>0</v>
      </c>
      <c r="L24" s="98" t="s">
        <v>47</v>
      </c>
    </row>
    <row r="25" spans="1:13" customHeight="1" ht="12">
      <c r="A25" s="3"/>
      <c r="B25" s="132"/>
      <c r="D25" s="137" t="str">
        <f>(IF(((J21-TRUNC(J21,2))/J21)&lt;0.05,ROUNDDOWN(J21,2),ROUNDUP(J21,2)))</f>
        <v>0</v>
      </c>
      <c r="E25" s="138"/>
      <c r="F25" s="134"/>
      <c r="G25" s="134"/>
      <c r="H25" s="134"/>
      <c r="I25" s="134"/>
      <c r="J25" s="135"/>
      <c r="K25" s="134"/>
      <c r="L25" s="134"/>
    </row>
    <row r="26" spans="1:13" customHeight="1" ht="12">
      <c r="A26" s="3"/>
      <c r="B26" s="132"/>
      <c r="D26" s="141"/>
      <c r="E26" s="138"/>
      <c r="F26" s="134"/>
      <c r="G26" s="134"/>
      <c r="H26" s="134"/>
      <c r="I26" s="134"/>
      <c r="J26" s="135"/>
      <c r="K26" s="134"/>
      <c r="L26" s="134"/>
    </row>
    <row r="27" spans="1:13" customHeight="1" ht="12">
      <c r="A27" s="83" t="s">
        <v>210</v>
      </c>
      <c r="B27" s="142"/>
      <c r="C27" s="142"/>
      <c r="D27" s="143"/>
      <c r="E27" s="144"/>
      <c r="F27" s="144"/>
      <c r="G27" s="143"/>
      <c r="H27" s="143"/>
      <c r="I27" s="144"/>
    </row>
    <row r="28" spans="1:13" customHeight="1" ht="12">
      <c r="A28" s="88" t="s">
        <v>161</v>
      </c>
      <c r="B28" s="88" t="s">
        <v>161</v>
      </c>
      <c r="C28" s="89" t="s">
        <v>162</v>
      </c>
      <c r="D28" s="88" t="s">
        <v>163</v>
      </c>
      <c r="E28" s="90" t="s">
        <v>164</v>
      </c>
      <c r="F28" s="88" t="s">
        <v>165</v>
      </c>
      <c r="G28" s="90" t="s">
        <v>166</v>
      </c>
      <c r="H28" s="88" t="s">
        <v>125</v>
      </c>
      <c r="I28" s="88" t="s">
        <v>167</v>
      </c>
      <c r="J28" s="90" t="s">
        <v>168</v>
      </c>
      <c r="K28" s="90" t="s">
        <v>164</v>
      </c>
      <c r="L28" s="90" t="s">
        <v>169</v>
      </c>
    </row>
    <row r="29" spans="1:13" customHeight="1" ht="12">
      <c r="A29" s="91" t="s">
        <v>170</v>
      </c>
      <c r="B29" s="91" t="s">
        <v>171</v>
      </c>
      <c r="C29" s="92" t="s">
        <v>172</v>
      </c>
      <c r="D29" s="91"/>
      <c r="E29" s="93"/>
      <c r="F29" s="91" t="s">
        <v>173</v>
      </c>
      <c r="G29" s="93"/>
      <c r="H29" s="91" t="s">
        <v>174</v>
      </c>
      <c r="I29" s="91"/>
      <c r="J29" s="93" t="s">
        <v>125</v>
      </c>
      <c r="K29" s="93"/>
      <c r="L29" s="93"/>
    </row>
    <row r="30" spans="1:13" customHeight="1" ht="12">
      <c r="A30" s="94" t="s">
        <v>175</v>
      </c>
      <c r="B30" s="95" t="s">
        <v>176</v>
      </c>
      <c r="C30" s="96" t="str">
        <f>Registro!C47</f>
        <v>0</v>
      </c>
      <c r="D30" s="96" t="str">
        <f>Cálculo!G35</f>
        <v>0</v>
      </c>
      <c r="E30" s="97" t="s">
        <v>47</v>
      </c>
      <c r="F30" s="98" t="s">
        <v>177</v>
      </c>
      <c r="G30" s="98">
        <v>1</v>
      </c>
      <c r="H30" s="99" t="str">
        <f>D30/G30</f>
        <v>0</v>
      </c>
      <c r="I30" s="98">
        <v>1</v>
      </c>
      <c r="J30" s="100" t="str">
        <f>H30*I30</f>
        <v>0</v>
      </c>
      <c r="K30" s="98" t="s">
        <v>47</v>
      </c>
      <c r="L30" s="96">
        <v>2</v>
      </c>
    </row>
    <row r="31" spans="1:13" customHeight="1" ht="12">
      <c r="A31" s="101" t="s">
        <v>178</v>
      </c>
      <c r="B31" s="95" t="s">
        <v>179</v>
      </c>
      <c r="C31" s="98">
        <v>0</v>
      </c>
      <c r="D31" s="102">
        <v>0.3</v>
      </c>
      <c r="E31" s="103" t="s">
        <v>47</v>
      </c>
      <c r="F31" s="98" t="s">
        <v>177</v>
      </c>
      <c r="G31" s="98">
        <v>2</v>
      </c>
      <c r="H31" s="99" t="str">
        <f>D31/G31</f>
        <v>0</v>
      </c>
      <c r="I31" s="98">
        <v>1</v>
      </c>
      <c r="J31" s="100" t="str">
        <f>H31*I31</f>
        <v>0</v>
      </c>
      <c r="K31" s="98" t="s">
        <v>47</v>
      </c>
      <c r="L31" s="102">
        <v>100</v>
      </c>
    </row>
    <row r="32" spans="1:13" customHeight="1" ht="12">
      <c r="A32" s="101" t="s">
        <v>180</v>
      </c>
      <c r="B32" s="95" t="s">
        <v>181</v>
      </c>
      <c r="C32" s="98">
        <v>0</v>
      </c>
      <c r="D32" s="102">
        <v>0.1</v>
      </c>
      <c r="E32" s="98" t="s">
        <v>47</v>
      </c>
      <c r="F32" s="98" t="s">
        <v>182</v>
      </c>
      <c r="G32" s="104" t="str">
        <f>SQRT(3)</f>
        <v>0</v>
      </c>
      <c r="H32" s="99" t="str">
        <f>D32/G32</f>
        <v>0</v>
      </c>
      <c r="I32" s="98">
        <v>1</v>
      </c>
      <c r="J32" s="100" t="str">
        <f>H32*I32</f>
        <v>0</v>
      </c>
      <c r="K32" s="98" t="s">
        <v>47</v>
      </c>
      <c r="L32" s="105" t="s">
        <v>183</v>
      </c>
    </row>
    <row r="33" spans="1:13" customHeight="1" ht="12">
      <c r="A33" s="101" t="s">
        <v>184</v>
      </c>
      <c r="B33" s="95" t="s">
        <v>185</v>
      </c>
      <c r="C33" s="98">
        <v>0</v>
      </c>
      <c r="D33" s="96" t="str">
        <f>D11</f>
        <v>0</v>
      </c>
      <c r="E33" s="98" t="s">
        <v>47</v>
      </c>
      <c r="F33" s="98" t="s">
        <v>182</v>
      </c>
      <c r="G33" s="104" t="str">
        <f>SQRT(12)</f>
        <v>0</v>
      </c>
      <c r="H33" s="99" t="str">
        <f>D33/G33</f>
        <v>0</v>
      </c>
      <c r="I33" s="98">
        <v>1</v>
      </c>
      <c r="J33" s="100" t="str">
        <f>H33*I33</f>
        <v>0</v>
      </c>
      <c r="K33" s="98" t="s">
        <v>47</v>
      </c>
      <c r="L33" s="105" t="s">
        <v>183</v>
      </c>
    </row>
    <row r="34" spans="1:13" customHeight="1" ht="12">
      <c r="A34" s="106" t="s">
        <v>186</v>
      </c>
      <c r="B34" s="107" t="s">
        <v>187</v>
      </c>
      <c r="C34" s="108">
        <v>0</v>
      </c>
      <c r="D34" s="111" t="str">
        <f>D12</f>
        <v>0</v>
      </c>
      <c r="E34" s="98" t="s">
        <v>47</v>
      </c>
      <c r="F34" s="98" t="s">
        <v>182</v>
      </c>
      <c r="G34" s="104" t="str">
        <f>SQRT(3)</f>
        <v>0</v>
      </c>
      <c r="H34" s="99" t="str">
        <f>D34/G34</f>
        <v>0</v>
      </c>
      <c r="I34" s="98">
        <v>1</v>
      </c>
      <c r="J34" s="100" t="str">
        <f>H34*I34</f>
        <v>0</v>
      </c>
      <c r="K34" s="98" t="s">
        <v>47</v>
      </c>
      <c r="L34" s="105" t="s">
        <v>183</v>
      </c>
    </row>
    <row r="35" spans="1:13" customHeight="1" ht="12">
      <c r="A35" s="106" t="s">
        <v>188</v>
      </c>
      <c r="B35" s="107" t="s">
        <v>189</v>
      </c>
      <c r="C35" s="108">
        <v>0</v>
      </c>
      <c r="D35" s="111" t="str">
        <f>D13</f>
        <v>0</v>
      </c>
      <c r="E35" s="98" t="s">
        <v>47</v>
      </c>
      <c r="F35" s="98" t="s">
        <v>182</v>
      </c>
      <c r="G35" s="104" t="str">
        <f>SQRT(6)</f>
        <v>0</v>
      </c>
      <c r="H35" s="99" t="str">
        <f>D35/G35</f>
        <v>0</v>
      </c>
      <c r="I35" s="98">
        <v>1</v>
      </c>
      <c r="J35" s="100" t="str">
        <f>H35*I35</f>
        <v>0</v>
      </c>
      <c r="K35" s="98" t="s">
        <v>47</v>
      </c>
      <c r="L35" s="105" t="s">
        <v>183</v>
      </c>
    </row>
    <row r="36" spans="1:13" customHeight="1" ht="12">
      <c r="A36" s="106" t="s">
        <v>190</v>
      </c>
      <c r="B36" s="107" t="s">
        <v>211</v>
      </c>
      <c r="C36" s="108">
        <v>0</v>
      </c>
      <c r="D36" s="111" t="str">
        <f>D14</f>
        <v>0</v>
      </c>
      <c r="E36" s="98" t="s">
        <v>47</v>
      </c>
      <c r="F36" s="98" t="s">
        <v>182</v>
      </c>
      <c r="G36" s="104" t="str">
        <f>SQRT(3)</f>
        <v>0</v>
      </c>
      <c r="H36" s="99" t="str">
        <f>D36/G36</f>
        <v>0</v>
      </c>
      <c r="I36" s="98">
        <v>1</v>
      </c>
      <c r="J36" s="100" t="str">
        <f>H36*I36</f>
        <v>0</v>
      </c>
      <c r="K36" s="98" t="s">
        <v>47</v>
      </c>
      <c r="L36" s="105" t="s">
        <v>183</v>
      </c>
    </row>
    <row r="37" spans="1:13" customHeight="1" ht="12">
      <c r="A37" s="101" t="s">
        <v>192</v>
      </c>
      <c r="B37" s="95" t="s">
        <v>193</v>
      </c>
      <c r="C37" s="98">
        <v>0</v>
      </c>
      <c r="D37" s="96" t="str">
        <f>Cálculo!H40</f>
        <v>0</v>
      </c>
      <c r="E37" s="98" t="s">
        <v>47</v>
      </c>
      <c r="F37" s="98" t="s">
        <v>182</v>
      </c>
      <c r="G37" s="104" t="str">
        <f>SQRT(3)</f>
        <v>0</v>
      </c>
      <c r="H37" s="99" t="str">
        <f>D37/G37</f>
        <v>0</v>
      </c>
      <c r="I37" s="98">
        <v>1</v>
      </c>
      <c r="J37" s="100" t="str">
        <f>H37*I37</f>
        <v>0</v>
      </c>
      <c r="K37" s="98" t="s">
        <v>47</v>
      </c>
      <c r="L37" s="105" t="s">
        <v>183</v>
      </c>
    </row>
    <row r="38" spans="1:13" customHeight="1" ht="12">
      <c r="A38" s="94" t="s">
        <v>194</v>
      </c>
      <c r="B38" s="112" t="s">
        <v>195</v>
      </c>
      <c r="C38" s="113" t="str">
        <f>C30</f>
        <v>0</v>
      </c>
      <c r="D38" s="114" t="str">
        <f>Cálculo!H35</f>
        <v>0</v>
      </c>
      <c r="E38" s="97" t="s">
        <v>47</v>
      </c>
      <c r="F38" s="97" t="s">
        <v>177</v>
      </c>
      <c r="G38" s="97">
        <v>1</v>
      </c>
      <c r="H38" s="115" t="str">
        <f>D38/G38</f>
        <v>0</v>
      </c>
      <c r="I38" s="97">
        <v>1</v>
      </c>
      <c r="J38" s="116" t="str">
        <f>H38*I38</f>
        <v>0</v>
      </c>
      <c r="K38" s="97" t="s">
        <v>196</v>
      </c>
      <c r="L38" s="113">
        <v>19</v>
      </c>
    </row>
    <row r="39" spans="1:13" customHeight="1" ht="12" s="110" customFormat="1">
      <c r="A39" s="101" t="s">
        <v>197</v>
      </c>
      <c r="B39" s="95" t="s">
        <v>198</v>
      </c>
      <c r="C39" s="98">
        <v>0</v>
      </c>
      <c r="D39" s="96" t="str">
        <f>D17</f>
        <v>0</v>
      </c>
      <c r="E39" s="98" t="s">
        <v>47</v>
      </c>
      <c r="F39" s="98" t="s">
        <v>182</v>
      </c>
      <c r="G39" s="104" t="str">
        <f>SQRT(12)</f>
        <v>0</v>
      </c>
      <c r="H39" s="99" t="str">
        <f>D39/G39</f>
        <v>0</v>
      </c>
      <c r="I39" s="98">
        <v>1</v>
      </c>
      <c r="J39" s="100" t="str">
        <f>H39*I39</f>
        <v>0</v>
      </c>
      <c r="K39" s="98" t="s">
        <v>196</v>
      </c>
      <c r="L39" s="105" t="s">
        <v>183</v>
      </c>
    </row>
    <row r="40" spans="1:13" customHeight="1" ht="12" s="110" customFormat="1">
      <c r="A40" s="101" t="s">
        <v>197</v>
      </c>
      <c r="B40" s="95" t="s">
        <v>199</v>
      </c>
      <c r="C40" s="98">
        <v>0</v>
      </c>
      <c r="D40" s="96" t="str">
        <f>D18</f>
        <v>0</v>
      </c>
      <c r="E40" s="98" t="s">
        <v>47</v>
      </c>
      <c r="F40" s="98" t="s">
        <v>182</v>
      </c>
      <c r="G40" s="104" t="str">
        <f>SQRT(3)</f>
        <v>0</v>
      </c>
      <c r="H40" s="99" t="str">
        <f>D40/5/G40</f>
        <v>0</v>
      </c>
      <c r="I40" s="98">
        <v>1</v>
      </c>
      <c r="J40" s="100" t="str">
        <f>H40*I40</f>
        <v>0</v>
      </c>
      <c r="K40" s="98" t="s">
        <v>196</v>
      </c>
      <c r="L40" s="105" t="s">
        <v>183</v>
      </c>
    </row>
    <row r="41" spans="1:13" customHeight="1" ht="12" s="110" customFormat="1">
      <c r="A41" s="101" t="s">
        <v>200</v>
      </c>
      <c r="B41" s="107" t="s">
        <v>201</v>
      </c>
      <c r="C41" s="108">
        <v>0</v>
      </c>
      <c r="D41" s="111" t="str">
        <f>D19</f>
        <v>0</v>
      </c>
      <c r="E41" s="98" t="s">
        <v>47</v>
      </c>
      <c r="F41" s="98" t="s">
        <v>182</v>
      </c>
      <c r="G41" s="104" t="str">
        <f>SQRT(3)</f>
        <v>0</v>
      </c>
      <c r="H41" s="99" t="str">
        <f>D41/G41</f>
        <v>0</v>
      </c>
      <c r="I41" s="98">
        <v>1</v>
      </c>
      <c r="J41" s="100" t="str">
        <f>H41*I41</f>
        <v>0</v>
      </c>
      <c r="K41" s="98" t="s">
        <v>47</v>
      </c>
      <c r="L41" s="105" t="s">
        <v>183</v>
      </c>
    </row>
    <row r="42" spans="1:13" customHeight="1" ht="12">
      <c r="A42" s="117" t="s">
        <v>202</v>
      </c>
      <c r="B42" s="118" t="s">
        <v>203</v>
      </c>
      <c r="C42" s="113" t="str">
        <f>C30</f>
        <v>0</v>
      </c>
      <c r="D42" s="97" t="s">
        <v>47</v>
      </c>
      <c r="E42" s="119"/>
      <c r="F42" s="120"/>
      <c r="G42" s="119"/>
      <c r="H42" s="119"/>
      <c r="I42" s="121"/>
      <c r="J42" s="116" t="str">
        <f>SQRT(J30^2+J31^2+J32^2+J33^2+J34^2+J35^2+J36^2+J37^2+J38^2+J39^2+J40^2+J41^2)</f>
        <v>0</v>
      </c>
      <c r="K42" s="89" t="s">
        <v>47</v>
      </c>
      <c r="L42" s="122" t="str">
        <f>J42^4/(J30^4/L30+J31^4/L31)</f>
        <v>0</v>
      </c>
    </row>
    <row r="43" spans="1:13" customHeight="1" ht="12">
      <c r="A43" s="123" t="s">
        <v>204</v>
      </c>
      <c r="B43" s="124" t="s">
        <v>205</v>
      </c>
      <c r="C43" s="125"/>
      <c r="D43" s="125"/>
      <c r="E43" s="126"/>
      <c r="F43" s="127"/>
      <c r="G43" s="127"/>
      <c r="H43" s="127"/>
      <c r="I43" s="128"/>
      <c r="J43" s="129" t="str">
        <f>J42*IF(L42&gt;100,2,TINV(0.0455,$L$42))</f>
        <v>0</v>
      </c>
      <c r="K43" s="130" t="s">
        <v>47</v>
      </c>
      <c r="L43" s="131"/>
    </row>
    <row r="44" spans="1:13" customHeight="1" ht="12">
      <c r="A44" s="3"/>
      <c r="B44" s="132"/>
      <c r="C44" s="133" t="s">
        <v>206</v>
      </c>
      <c r="D44" s="133" t="s">
        <v>47</v>
      </c>
      <c r="E44" s="134"/>
      <c r="F44" s="134"/>
      <c r="G44" s="134"/>
      <c r="H44" s="134"/>
      <c r="I44" s="134"/>
      <c r="J44" s="135"/>
      <c r="K44" s="134"/>
      <c r="L44" s="136" t="s">
        <v>207</v>
      </c>
    </row>
    <row r="45" spans="1:13" customHeight="1" ht="12">
      <c r="A45" s="3"/>
      <c r="B45" s="132"/>
      <c r="D45" s="137" t="str">
        <f>(IF(((J43-TRUNC(J43,0))/J43)&lt;0.05,ROUNDDOWN(J43,0),ROUNDUP(J43,0)))</f>
        <v>0</v>
      </c>
      <c r="E45" s="138"/>
      <c r="F45" s="134"/>
      <c r="G45" s="134"/>
      <c r="H45" s="134"/>
      <c r="I45" s="134"/>
      <c r="J45" s="136" t="s">
        <v>208</v>
      </c>
      <c r="K45" s="139" t="str">
        <f>J43/J42</f>
        <v>0</v>
      </c>
      <c r="L45" s="134"/>
    </row>
    <row r="46" spans="1:13" customHeight="1" ht="12">
      <c r="A46" s="3"/>
      <c r="B46" s="132"/>
      <c r="D46" s="137" t="str">
        <f>(IF(((J43-TRUNC(J43,1))/J43)&lt;0.05,ROUNDDOWN(J43,1),ROUNDUP(J43,1)))</f>
        <v>0</v>
      </c>
      <c r="E46" s="134"/>
      <c r="F46" s="134"/>
      <c r="G46" s="134"/>
      <c r="H46" s="134"/>
      <c r="I46" s="136"/>
      <c r="J46" s="136" t="s">
        <v>209</v>
      </c>
      <c r="K46" s="140" t="str">
        <f>IF(D39=1,D45,IF(D39=0.1,D46,D47))</f>
        <v>0</v>
      </c>
      <c r="L46" s="98" t="s">
        <v>47</v>
      </c>
    </row>
    <row r="47" spans="1:13" customHeight="1" ht="12">
      <c r="A47" s="3"/>
      <c r="B47" s="132"/>
      <c r="D47" s="137" t="str">
        <f>(IF(((J43-TRUNC(J43,2))/J43)&lt;0.05,ROUNDDOWN(J43,2),ROUNDUP(J43,2)))</f>
        <v>0</v>
      </c>
      <c r="E47" s="138"/>
      <c r="F47" s="134"/>
      <c r="G47" s="134"/>
      <c r="H47" s="134"/>
      <c r="I47" s="134"/>
      <c r="J47" s="135"/>
      <c r="K47" s="134"/>
      <c r="L47" s="134"/>
    </row>
    <row r="49" spans="1:13" customHeight="1" ht="12">
      <c r="A49" s="83" t="s">
        <v>212</v>
      </c>
      <c r="B49" s="142"/>
      <c r="C49" s="142"/>
      <c r="D49" s="143"/>
      <c r="E49" s="144"/>
      <c r="F49" s="144"/>
      <c r="G49" s="143"/>
      <c r="H49" s="143"/>
      <c r="I49" s="144"/>
    </row>
    <row r="50" spans="1:13" customHeight="1" ht="12">
      <c r="A50" s="88" t="s">
        <v>161</v>
      </c>
      <c r="B50" s="88" t="s">
        <v>161</v>
      </c>
      <c r="C50" s="89" t="s">
        <v>162</v>
      </c>
      <c r="D50" s="88" t="s">
        <v>163</v>
      </c>
      <c r="E50" s="90" t="s">
        <v>164</v>
      </c>
      <c r="F50" s="88" t="s">
        <v>165</v>
      </c>
      <c r="G50" s="90" t="s">
        <v>166</v>
      </c>
      <c r="H50" s="88" t="s">
        <v>125</v>
      </c>
      <c r="I50" s="88" t="s">
        <v>167</v>
      </c>
      <c r="J50" s="90" t="s">
        <v>168</v>
      </c>
      <c r="K50" s="90" t="s">
        <v>164</v>
      </c>
      <c r="L50" s="90" t="s">
        <v>169</v>
      </c>
    </row>
    <row r="51" spans="1:13" customHeight="1" ht="12">
      <c r="A51" s="91" t="s">
        <v>170</v>
      </c>
      <c r="B51" s="91" t="s">
        <v>171</v>
      </c>
      <c r="C51" s="92" t="s">
        <v>172</v>
      </c>
      <c r="D51" s="91"/>
      <c r="E51" s="93"/>
      <c r="F51" s="91" t="s">
        <v>173</v>
      </c>
      <c r="G51" s="93"/>
      <c r="H51" s="91" t="s">
        <v>174</v>
      </c>
      <c r="I51" s="91"/>
      <c r="J51" s="93" t="s">
        <v>125</v>
      </c>
      <c r="K51" s="93"/>
      <c r="L51" s="93"/>
    </row>
    <row r="52" spans="1:13" customHeight="1" ht="12">
      <c r="A52" s="94" t="s">
        <v>175</v>
      </c>
      <c r="B52" s="95" t="s">
        <v>176</v>
      </c>
      <c r="C52" s="96" t="str">
        <f>Registro!C68</f>
        <v>0</v>
      </c>
      <c r="D52" s="96" t="str">
        <f>Cálculo!K35</f>
        <v>0</v>
      </c>
      <c r="E52" s="97" t="s">
        <v>47</v>
      </c>
      <c r="F52" s="98" t="s">
        <v>177</v>
      </c>
      <c r="G52" s="98">
        <v>1</v>
      </c>
      <c r="H52" s="99" t="str">
        <f>D52/G52</f>
        <v>0</v>
      </c>
      <c r="I52" s="98">
        <v>1</v>
      </c>
      <c r="J52" s="100" t="str">
        <f>H52*I52</f>
        <v>0</v>
      </c>
      <c r="K52" s="98" t="s">
        <v>47</v>
      </c>
      <c r="L52" s="96">
        <v>2</v>
      </c>
    </row>
    <row r="53" spans="1:13" customHeight="1" ht="12">
      <c r="A53" s="101" t="s">
        <v>178</v>
      </c>
      <c r="B53" s="95" t="s">
        <v>179</v>
      </c>
      <c r="C53" s="98">
        <v>0</v>
      </c>
      <c r="D53" s="102">
        <v>0.3</v>
      </c>
      <c r="E53" s="103" t="s">
        <v>47</v>
      </c>
      <c r="F53" s="98" t="s">
        <v>177</v>
      </c>
      <c r="G53" s="98">
        <v>2</v>
      </c>
      <c r="H53" s="99" t="str">
        <f>D53/G53</f>
        <v>0</v>
      </c>
      <c r="I53" s="98">
        <v>1</v>
      </c>
      <c r="J53" s="100" t="str">
        <f>H53*I53</f>
        <v>0</v>
      </c>
      <c r="K53" s="98" t="s">
        <v>47</v>
      </c>
      <c r="L53" s="102">
        <v>100</v>
      </c>
    </row>
    <row r="54" spans="1:13" customHeight="1" ht="12">
      <c r="A54" s="101" t="s">
        <v>180</v>
      </c>
      <c r="B54" s="95" t="s">
        <v>181</v>
      </c>
      <c r="C54" s="98">
        <v>0</v>
      </c>
      <c r="D54" s="102">
        <v>0.1</v>
      </c>
      <c r="E54" s="98" t="s">
        <v>47</v>
      </c>
      <c r="F54" s="98" t="s">
        <v>182</v>
      </c>
      <c r="G54" s="104" t="str">
        <f>SQRT(3)</f>
        <v>0</v>
      </c>
      <c r="H54" s="99" t="str">
        <f>D54/G54</f>
        <v>0</v>
      </c>
      <c r="I54" s="98">
        <v>1</v>
      </c>
      <c r="J54" s="100" t="str">
        <f>H54*I54</f>
        <v>0</v>
      </c>
      <c r="K54" s="98" t="s">
        <v>47</v>
      </c>
      <c r="L54" s="105" t="s">
        <v>183</v>
      </c>
    </row>
    <row r="55" spans="1:13" customHeight="1" ht="12">
      <c r="A55" s="101" t="s">
        <v>184</v>
      </c>
      <c r="B55" s="95" t="s">
        <v>185</v>
      </c>
      <c r="C55" s="98">
        <v>0</v>
      </c>
      <c r="D55" s="96" t="str">
        <f>D11</f>
        <v>0</v>
      </c>
      <c r="E55" s="98" t="s">
        <v>47</v>
      </c>
      <c r="F55" s="98" t="s">
        <v>182</v>
      </c>
      <c r="G55" s="104" t="str">
        <f>SQRT(12)</f>
        <v>0</v>
      </c>
      <c r="H55" s="99" t="str">
        <f>D55/G55</f>
        <v>0</v>
      </c>
      <c r="I55" s="98">
        <v>1</v>
      </c>
      <c r="J55" s="100" t="str">
        <f>H55*I55</f>
        <v>0</v>
      </c>
      <c r="K55" s="98" t="s">
        <v>47</v>
      </c>
      <c r="L55" s="105" t="s">
        <v>183</v>
      </c>
    </row>
    <row r="56" spans="1:13" customHeight="1" ht="12">
      <c r="A56" s="106" t="s">
        <v>186</v>
      </c>
      <c r="B56" s="107" t="s">
        <v>187</v>
      </c>
      <c r="C56" s="108">
        <v>0</v>
      </c>
      <c r="D56" s="111" t="str">
        <f>D34</f>
        <v>0</v>
      </c>
      <c r="E56" s="98" t="s">
        <v>47</v>
      </c>
      <c r="F56" s="98" t="s">
        <v>182</v>
      </c>
      <c r="G56" s="104" t="str">
        <f>SQRT(3)</f>
        <v>0</v>
      </c>
      <c r="H56" s="99" t="str">
        <f>D56/G56</f>
        <v>0</v>
      </c>
      <c r="I56" s="98">
        <v>1</v>
      </c>
      <c r="J56" s="100" t="str">
        <f>H56*I56</f>
        <v>0</v>
      </c>
      <c r="K56" s="98" t="s">
        <v>47</v>
      </c>
      <c r="L56" s="105" t="s">
        <v>183</v>
      </c>
    </row>
    <row r="57" spans="1:13" customHeight="1" ht="12">
      <c r="A57" s="106" t="s">
        <v>188</v>
      </c>
      <c r="B57" s="107" t="s">
        <v>189</v>
      </c>
      <c r="C57" s="108">
        <v>0</v>
      </c>
      <c r="D57" s="111" t="str">
        <f>D13</f>
        <v>0</v>
      </c>
      <c r="E57" s="98" t="s">
        <v>47</v>
      </c>
      <c r="F57" s="98" t="s">
        <v>182</v>
      </c>
      <c r="G57" s="104" t="str">
        <f>SQRT(6)</f>
        <v>0</v>
      </c>
      <c r="H57" s="99" t="str">
        <f>D57/G57</f>
        <v>0</v>
      </c>
      <c r="I57" s="98">
        <v>1</v>
      </c>
      <c r="J57" s="100" t="str">
        <f>H57*I57</f>
        <v>0</v>
      </c>
      <c r="K57" s="98" t="s">
        <v>47</v>
      </c>
      <c r="L57" s="105" t="s">
        <v>183</v>
      </c>
    </row>
    <row r="58" spans="1:13" customHeight="1" ht="12">
      <c r="A58" s="106" t="s">
        <v>190</v>
      </c>
      <c r="B58" s="107" t="s">
        <v>211</v>
      </c>
      <c r="C58" s="108">
        <v>0</v>
      </c>
      <c r="D58" s="111" t="str">
        <f>D14</f>
        <v>0</v>
      </c>
      <c r="E58" s="98" t="s">
        <v>47</v>
      </c>
      <c r="F58" s="98" t="s">
        <v>182</v>
      </c>
      <c r="G58" s="104" t="str">
        <f>SQRT(3)</f>
        <v>0</v>
      </c>
      <c r="H58" s="99" t="str">
        <f>D58/G58</f>
        <v>0</v>
      </c>
      <c r="I58" s="98">
        <v>1</v>
      </c>
      <c r="J58" s="100" t="str">
        <f>H58*I58</f>
        <v>0</v>
      </c>
      <c r="K58" s="98" t="s">
        <v>47</v>
      </c>
      <c r="L58" s="105" t="s">
        <v>183</v>
      </c>
    </row>
    <row r="59" spans="1:13" customHeight="1" ht="12">
      <c r="A59" s="101" t="s">
        <v>192</v>
      </c>
      <c r="B59" s="95" t="s">
        <v>193</v>
      </c>
      <c r="C59" s="98">
        <v>0</v>
      </c>
      <c r="D59" s="96" t="str">
        <f>Cálculo!L40</f>
        <v>0</v>
      </c>
      <c r="E59" s="98" t="s">
        <v>47</v>
      </c>
      <c r="F59" s="98" t="s">
        <v>182</v>
      </c>
      <c r="G59" s="104" t="str">
        <f>SQRT(3)</f>
        <v>0</v>
      </c>
      <c r="H59" s="99" t="str">
        <f>D59/G59</f>
        <v>0</v>
      </c>
      <c r="I59" s="98">
        <v>1</v>
      </c>
      <c r="J59" s="100" t="str">
        <f>H59*I59</f>
        <v>0</v>
      </c>
      <c r="K59" s="98" t="s">
        <v>47</v>
      </c>
      <c r="L59" s="105" t="s">
        <v>183</v>
      </c>
    </row>
    <row r="60" spans="1:13" customHeight="1" ht="12">
      <c r="A60" s="94" t="s">
        <v>194</v>
      </c>
      <c r="B60" s="112" t="s">
        <v>195</v>
      </c>
      <c r="C60" s="113" t="str">
        <f>C52</f>
        <v>0</v>
      </c>
      <c r="D60" s="114" t="str">
        <f>Cálculo!L35</f>
        <v>0</v>
      </c>
      <c r="E60" s="97" t="s">
        <v>47</v>
      </c>
      <c r="F60" s="97" t="s">
        <v>177</v>
      </c>
      <c r="G60" s="97">
        <v>1</v>
      </c>
      <c r="H60" s="115" t="str">
        <f>D60/G60</f>
        <v>0</v>
      </c>
      <c r="I60" s="97">
        <v>1</v>
      </c>
      <c r="J60" s="116" t="str">
        <f>H60*I60</f>
        <v>0</v>
      </c>
      <c r="K60" s="97" t="s">
        <v>196</v>
      </c>
      <c r="L60" s="113">
        <v>19</v>
      </c>
    </row>
    <row r="61" spans="1:13" customHeight="1" ht="12">
      <c r="A61" s="101" t="s">
        <v>197</v>
      </c>
      <c r="B61" s="95" t="s">
        <v>198</v>
      </c>
      <c r="C61" s="98">
        <v>0</v>
      </c>
      <c r="D61" s="96" t="str">
        <f>D17</f>
        <v>0</v>
      </c>
      <c r="E61" s="98" t="s">
        <v>47</v>
      </c>
      <c r="F61" s="98" t="s">
        <v>182</v>
      </c>
      <c r="G61" s="104" t="str">
        <f>SQRT(12)</f>
        <v>0</v>
      </c>
      <c r="H61" s="99" t="str">
        <f>D61/G61</f>
        <v>0</v>
      </c>
      <c r="I61" s="98">
        <v>1</v>
      </c>
      <c r="J61" s="100" t="str">
        <f>H61*I61</f>
        <v>0</v>
      </c>
      <c r="K61" s="98" t="s">
        <v>196</v>
      </c>
      <c r="L61" s="105" t="s">
        <v>183</v>
      </c>
    </row>
    <row r="62" spans="1:13" customHeight="1" ht="12">
      <c r="A62" s="101" t="s">
        <v>197</v>
      </c>
      <c r="B62" s="95" t="s">
        <v>199</v>
      </c>
      <c r="C62" s="98">
        <v>0</v>
      </c>
      <c r="D62" s="96" t="str">
        <f>D18</f>
        <v>0</v>
      </c>
      <c r="E62" s="98" t="s">
        <v>47</v>
      </c>
      <c r="F62" s="98" t="s">
        <v>182</v>
      </c>
      <c r="G62" s="104" t="str">
        <f>SQRT(3)</f>
        <v>0</v>
      </c>
      <c r="H62" s="99" t="str">
        <f>D62/5/G62</f>
        <v>0</v>
      </c>
      <c r="I62" s="98">
        <v>1</v>
      </c>
      <c r="J62" s="100" t="str">
        <f>H62*I62</f>
        <v>0</v>
      </c>
      <c r="K62" s="98" t="s">
        <v>196</v>
      </c>
      <c r="L62" s="105" t="s">
        <v>183</v>
      </c>
    </row>
    <row r="63" spans="1:13" customHeight="1" ht="12">
      <c r="A63" s="101" t="s">
        <v>200</v>
      </c>
      <c r="B63" s="107" t="s">
        <v>201</v>
      </c>
      <c r="C63" s="108">
        <v>0</v>
      </c>
      <c r="D63" s="111" t="str">
        <f>D19</f>
        <v>0</v>
      </c>
      <c r="E63" s="98" t="s">
        <v>47</v>
      </c>
      <c r="F63" s="98" t="s">
        <v>182</v>
      </c>
      <c r="G63" s="104" t="str">
        <f>SQRT(3)</f>
        <v>0</v>
      </c>
      <c r="H63" s="99" t="str">
        <f>D63/G63</f>
        <v>0</v>
      </c>
      <c r="I63" s="98">
        <v>1</v>
      </c>
      <c r="J63" s="100" t="str">
        <f>H63*I63</f>
        <v>0</v>
      </c>
      <c r="K63" s="98" t="s">
        <v>47</v>
      </c>
      <c r="L63" s="105" t="s">
        <v>183</v>
      </c>
    </row>
    <row r="64" spans="1:13" customHeight="1" ht="12">
      <c r="A64" s="117" t="s">
        <v>202</v>
      </c>
      <c r="B64" s="118" t="s">
        <v>203</v>
      </c>
      <c r="C64" s="113" t="str">
        <f>C52</f>
        <v>0</v>
      </c>
      <c r="D64" s="97" t="s">
        <v>47</v>
      </c>
      <c r="E64" s="119"/>
      <c r="F64" s="120"/>
      <c r="G64" s="119"/>
      <c r="H64" s="119"/>
      <c r="I64" s="121"/>
      <c r="J64" s="116" t="str">
        <f>SQRT(J52^2+J53^2+J54^2+J55^2+J56^2+J57^2+J58^2+J59^2+J60^2+J61^2+J62^2+J63^2)</f>
        <v>0</v>
      </c>
      <c r="K64" s="89" t="s">
        <v>47</v>
      </c>
      <c r="L64" s="122" t="str">
        <f>J64^4/(J52^4/L52+J53^4/L53)</f>
        <v>0</v>
      </c>
    </row>
    <row r="65" spans="1:13" customHeight="1" ht="12">
      <c r="A65" s="123" t="s">
        <v>204</v>
      </c>
      <c r="B65" s="124" t="s">
        <v>205</v>
      </c>
      <c r="C65" s="125"/>
      <c r="D65" s="125"/>
      <c r="E65" s="126"/>
      <c r="F65" s="127"/>
      <c r="G65" s="127"/>
      <c r="H65" s="127"/>
      <c r="I65" s="128"/>
      <c r="J65" s="129" t="str">
        <f>J64*IF(L64&gt;100,2,TINV(0.0455,$L$64))</f>
        <v>0</v>
      </c>
      <c r="K65" s="130" t="s">
        <v>47</v>
      </c>
      <c r="L65" s="131"/>
    </row>
    <row r="66" spans="1:13" customHeight="1" ht="12">
      <c r="A66" s="3"/>
      <c r="B66" s="132"/>
      <c r="C66" s="133" t="s">
        <v>206</v>
      </c>
      <c r="D66" s="133" t="s">
        <v>47</v>
      </c>
      <c r="E66" s="134"/>
      <c r="F66" s="134"/>
      <c r="G66" s="134"/>
      <c r="H66" s="134"/>
      <c r="I66" s="134"/>
      <c r="J66" s="135"/>
      <c r="K66" s="134"/>
      <c r="L66" s="136" t="s">
        <v>207</v>
      </c>
    </row>
    <row r="67" spans="1:13" customHeight="1" ht="12">
      <c r="A67" s="3"/>
      <c r="B67" s="132"/>
      <c r="D67" s="137" t="str">
        <f>(IF(((J65-TRUNC(J65,0))/J65)&lt;0.05,ROUNDDOWN(J65,0),ROUNDUP(J65,0)))</f>
        <v>0</v>
      </c>
      <c r="E67" s="138"/>
      <c r="F67" s="134"/>
      <c r="G67" s="134"/>
      <c r="H67" s="134"/>
      <c r="I67" s="134"/>
      <c r="J67" s="136" t="s">
        <v>208</v>
      </c>
      <c r="K67" s="139" t="str">
        <f>J65/J64</f>
        <v>0</v>
      </c>
      <c r="L67" s="134"/>
    </row>
    <row r="68" spans="1:13" customHeight="1" ht="12">
      <c r="A68" s="3"/>
      <c r="B68" s="132"/>
      <c r="D68" s="137" t="str">
        <f>(IF(((J65-TRUNC(J65,1))/J65)&lt;0.05,ROUNDDOWN(J65,1),ROUNDUP(J65,1)))</f>
        <v>0</v>
      </c>
      <c r="E68" s="134"/>
      <c r="F68" s="134"/>
      <c r="G68" s="134"/>
      <c r="H68" s="134"/>
      <c r="I68" s="136"/>
      <c r="J68" s="136" t="s">
        <v>209</v>
      </c>
      <c r="K68" s="140" t="str">
        <f>IF(D61=1,D67,IF(D61=0.1,D68,D69))</f>
        <v>0</v>
      </c>
      <c r="L68" s="98" t="s">
        <v>47</v>
      </c>
    </row>
    <row r="69" spans="1:13" customHeight="1" ht="12">
      <c r="A69" s="3"/>
      <c r="B69" s="132"/>
      <c r="D69" s="137" t="str">
        <f>(IF(((J65-TRUNC(J65,2))/J65)&lt;0.05,ROUNDDOWN(J65,2),ROUNDUP(J65,2)))</f>
        <v>0</v>
      </c>
      <c r="E69" s="138"/>
      <c r="F69" s="134"/>
      <c r="G69" s="134"/>
      <c r="H69" s="134"/>
      <c r="I69" s="134"/>
      <c r="J69" s="135"/>
      <c r="K69" s="134"/>
      <c r="L69" s="13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401575" right="0.787401575" top="0.984251969" bottom="0.984251969" header="0.492125985" footer="0.492125985"/>
  <pageSetup paperSize="9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Registro</vt:lpstr>
      <vt:lpstr>Dados originais</vt:lpstr>
      <vt:lpstr>Certificado</vt:lpstr>
      <vt:lpstr>Cálculo</vt:lpstr>
      <vt:lpstr>Incerteza</vt:lpstr>
    </vt:vector>
  </TitlesOfParts>
  <Company>HELP-Temperatura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qualidade7</dc:creator>
  <cp:lastModifiedBy>Marcelo Torriceli Lima</cp:lastModifiedBy>
  <dcterms:created xsi:type="dcterms:W3CDTF">2009-01-14T09:18:41-02:00</dcterms:created>
  <dcterms:modified xsi:type="dcterms:W3CDTF">2021-09-30T08:54:54-03:00</dcterms:modified>
  <dc:title/>
  <dc:description/>
  <dc:subject/>
  <cp:keywords/>
  <cp:category/>
</cp:coreProperties>
</file>